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N:\makro\Projekte\0104_BAFU_CCS-Kostenschätzung\Bericht\"/>
    </mc:Choice>
  </mc:AlternateContent>
  <xr:revisionPtr revIDLastSave="0" documentId="13_ncr:1_{C2BB3AF9-A9AC-4224-AB4C-75432BA0FBF1}" xr6:coauthVersionLast="47" xr6:coauthVersionMax="47" xr10:uidLastSave="{00000000-0000-0000-0000-000000000000}"/>
  <bookViews>
    <workbookView xWindow="28680" yWindow="-120" windowWidth="29040" windowHeight="15840" firstSheet="5" activeTab="13" xr2:uid="{00000000-000D-0000-FFFF-FFFF00000000}"/>
  </bookViews>
  <sheets>
    <sheet name="Lebensdauer" sheetId="15" r:id="rId1"/>
    <sheet name="CO2-Mengen" sheetId="14" r:id="rId2"/>
    <sheet name="Energiepreise" sheetId="13" r:id="rId3"/>
    <sheet name="Ausländischer Transport" sheetId="10" r:id="rId4"/>
    <sheet name="Onshore Speicherung" sheetId="2" r:id="rId5"/>
    <sheet name="Inland Zug" sheetId="1" r:id="rId6"/>
    <sheet name="Zementwerke " sheetId="4" r:id="rId7"/>
    <sheet name="Zementwerke - MEA" sheetId="5" state="hidden" r:id="rId8"/>
    <sheet name="Zementwerke - CAP" sheetId="6" state="hidden" r:id="rId9"/>
    <sheet name="Zementwerke - Membran" sheetId="7" state="hidden" r:id="rId10"/>
    <sheet name="KVA" sheetId="8" r:id="rId11"/>
    <sheet name="Chemieanlagen" sheetId="9" r:id="rId12"/>
    <sheet name="Kompressoren" sheetId="11" r:id="rId13"/>
    <sheet name="Pipelinenetz" sheetId="12" r:id="rId14"/>
    <sheet name="Schiff - Annahmen" sheetId="17" r:id="rId15"/>
    <sheet name="Schiff - Kosten" sheetId="18" r:id="rId16"/>
    <sheet name="Abscheidung - Zement" sheetId="25" r:id="rId17"/>
    <sheet name="Abscheidung - KVA,Ch,Bio" sheetId="26" r:id="rId18"/>
    <sheet name="Pipeline - Annahmen" sheetId="27" r:id="rId19"/>
    <sheet name="Kompressoren - Annahmen" sheetId="28" r:id="rId20"/>
    <sheet name="Zug -Annahmen" sheetId="31" r:id="rId21"/>
  </sheets>
  <definedNames>
    <definedName name="_xlnm._FilterDatabase" localSheetId="14" hidden="1">'Schiff - Annahmen'!$B$8:$W$8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62" i="28" l="1"/>
  <c r="O62" i="28"/>
  <c r="Q62" i="28" s="1"/>
  <c r="X60" i="28"/>
  <c r="O60" i="28"/>
  <c r="Q60" i="28" s="1"/>
  <c r="X58" i="28"/>
  <c r="M58" i="28"/>
  <c r="X56" i="28"/>
  <c r="O56" i="28"/>
  <c r="Q56" i="28" s="1"/>
  <c r="X55" i="28"/>
  <c r="M55" i="28"/>
  <c r="O55" i="28" s="1"/>
  <c r="X53" i="28"/>
  <c r="O53" i="28"/>
  <c r="Q53" i="28" s="1"/>
  <c r="X51" i="28"/>
  <c r="O51" i="28"/>
  <c r="Q51" i="28" s="1"/>
  <c r="X50" i="28"/>
  <c r="O50" i="28"/>
  <c r="Q50" i="28" s="1"/>
  <c r="X48" i="28"/>
  <c r="M48" i="28"/>
  <c r="X47" i="28"/>
  <c r="O47" i="28"/>
  <c r="Q47" i="28" s="1"/>
  <c r="X46" i="28"/>
  <c r="Q46" i="28"/>
  <c r="O46" i="28"/>
  <c r="X44" i="28"/>
  <c r="O44" i="28"/>
  <c r="Q44" i="28" s="1"/>
  <c r="R44" i="28" s="1"/>
  <c r="X42" i="28"/>
  <c r="O42" i="28"/>
  <c r="Q42" i="28" s="1"/>
  <c r="X41" i="28"/>
  <c r="M41" i="28"/>
  <c r="O41" i="28" s="1"/>
  <c r="X39" i="28"/>
  <c r="M39" i="28"/>
  <c r="X38" i="28"/>
  <c r="Q38" i="28"/>
  <c r="O38" i="28"/>
  <c r="X36" i="28"/>
  <c r="M36" i="28"/>
  <c r="X35" i="28"/>
  <c r="O35" i="28"/>
  <c r="Q35" i="28" s="1"/>
  <c r="X34" i="28"/>
  <c r="O34" i="28"/>
  <c r="Q34" i="28" s="1"/>
  <c r="X33" i="28"/>
  <c r="Q33" i="28"/>
  <c r="R33" i="28" s="1"/>
  <c r="O33" i="28"/>
  <c r="X32" i="28"/>
  <c r="O32" i="28"/>
  <c r="Q32" i="28" s="1"/>
  <c r="R32" i="28" s="1"/>
  <c r="S32" i="28" s="1"/>
  <c r="X30" i="28"/>
  <c r="O30" i="28"/>
  <c r="Q30" i="28" s="1"/>
  <c r="X29" i="28"/>
  <c r="O29" i="28"/>
  <c r="Q29" i="28" s="1"/>
  <c r="X27" i="28"/>
  <c r="Q27" i="28"/>
  <c r="R27" i="28" s="1"/>
  <c r="O27" i="28"/>
  <c r="X26" i="28"/>
  <c r="M26" i="28"/>
  <c r="X25" i="28"/>
  <c r="M25" i="28"/>
  <c r="O25" i="28" s="1"/>
  <c r="Q25" i="28" s="1"/>
  <c r="X24" i="28"/>
  <c r="O24" i="28"/>
  <c r="Q24" i="28" s="1"/>
  <c r="X23" i="28"/>
  <c r="O23" i="28"/>
  <c r="Q23" i="28" s="1"/>
  <c r="X22" i="28"/>
  <c r="Q22" i="28"/>
  <c r="O22" i="28"/>
  <c r="X21" i="28"/>
  <c r="O21" i="28"/>
  <c r="Q21" i="28" s="1"/>
  <c r="X19" i="28"/>
  <c r="O19" i="28"/>
  <c r="Q19" i="28" s="1"/>
  <c r="X18" i="28"/>
  <c r="O18" i="28"/>
  <c r="Q18" i="28" s="1"/>
  <c r="X16" i="28"/>
  <c r="O16" i="28"/>
  <c r="Q16" i="28" s="1"/>
  <c r="X15" i="28"/>
  <c r="O15" i="28"/>
  <c r="Q15" i="28" s="1"/>
  <c r="R15" i="28" s="1"/>
  <c r="X14" i="28"/>
  <c r="O14" i="28"/>
  <c r="Q14" i="28" s="1"/>
  <c r="X13" i="28"/>
  <c r="O13" i="28"/>
  <c r="Q13" i="28" s="1"/>
  <c r="X11" i="28"/>
  <c r="M11" i="28"/>
  <c r="O11" i="28" s="1"/>
  <c r="Q11" i="28" s="1"/>
  <c r="X10" i="28"/>
  <c r="Q10" i="28"/>
  <c r="R10" i="28" s="1"/>
  <c r="S10" i="28" s="1"/>
  <c r="O10" i="28"/>
  <c r="X9" i="28"/>
  <c r="O9" i="28"/>
  <c r="Q9" i="28" s="1"/>
  <c r="O36" i="28" l="1"/>
  <c r="Q36" i="28" s="1"/>
  <c r="R36" i="28" s="1"/>
  <c r="S36" i="28" s="1"/>
  <c r="R23" i="28"/>
  <c r="R35" i="28"/>
  <c r="S35" i="28" s="1"/>
  <c r="T35" i="28" s="1"/>
  <c r="R53" i="28"/>
  <c r="R24" i="28"/>
  <c r="S24" i="28"/>
  <c r="R25" i="28"/>
  <c r="R29" i="28"/>
  <c r="S18" i="28"/>
  <c r="T18" i="28" s="1"/>
  <c r="R18" i="28"/>
  <c r="R13" i="28"/>
  <c r="R47" i="28"/>
  <c r="S47" i="28" s="1"/>
  <c r="S22" i="28"/>
  <c r="R34" i="28"/>
  <c r="R56" i="28"/>
  <c r="S56" i="28"/>
  <c r="R19" i="28"/>
  <c r="S19" i="28" s="1"/>
  <c r="R14" i="28"/>
  <c r="S14" i="28"/>
  <c r="T14" i="28" s="1"/>
  <c r="R51" i="28"/>
  <c r="S51" i="28" s="1"/>
  <c r="T51" i="28" s="1"/>
  <c r="Q39" i="28"/>
  <c r="R11" i="28"/>
  <c r="S11" i="28" s="1"/>
  <c r="T11" i="28" s="1"/>
  <c r="R30" i="28"/>
  <c r="R42" i="28"/>
  <c r="S42" i="28" s="1"/>
  <c r="T42" i="28" s="1"/>
  <c r="R9" i="28"/>
  <c r="S9" i="28"/>
  <c r="T9" i="28" s="1"/>
  <c r="R62" i="28"/>
  <c r="R21" i="28"/>
  <c r="S21" i="28" s="1"/>
  <c r="T32" i="28"/>
  <c r="Q55" i="28"/>
  <c r="Q41" i="28"/>
  <c r="T10" i="28"/>
  <c r="O39" i="28"/>
  <c r="S15" i="28"/>
  <c r="T15" i="28" s="1"/>
  <c r="O48" i="28"/>
  <c r="Q48" i="28" s="1"/>
  <c r="R46" i="28"/>
  <c r="R60" i="28"/>
  <c r="S60" i="28" s="1"/>
  <c r="S44" i="28"/>
  <c r="T44" i="28" s="1"/>
  <c r="R50" i="28"/>
  <c r="S50" i="28" s="1"/>
  <c r="T50" i="28" s="1"/>
  <c r="R16" i="28"/>
  <c r="S16" i="28" s="1"/>
  <c r="R22" i="28"/>
  <c r="O26" i="28"/>
  <c r="Q26" i="28" s="1"/>
  <c r="S27" i="28"/>
  <c r="T27" i="28" s="1"/>
  <c r="S33" i="28"/>
  <c r="T33" i="28" s="1"/>
  <c r="R38" i="28"/>
  <c r="S38" i="28" s="1"/>
  <c r="O58" i="28"/>
  <c r="Q58" i="28" s="1"/>
  <c r="T60" i="28" l="1"/>
  <c r="T56" i="28"/>
  <c r="T24" i="28"/>
  <c r="U51" i="28"/>
  <c r="V51" i="28" s="1"/>
  <c r="W51" i="28" s="1"/>
  <c r="U9" i="28"/>
  <c r="V9" i="28" s="1"/>
  <c r="W9" i="28" s="1"/>
  <c r="U11" i="28"/>
  <c r="V11" i="28" s="1"/>
  <c r="W11" i="28" s="1"/>
  <c r="U24" i="28"/>
  <c r="V24" i="28" s="1"/>
  <c r="W24" i="28" s="1"/>
  <c r="R26" i="28"/>
  <c r="S26" i="28" s="1"/>
  <c r="U14" i="28"/>
  <c r="V14" i="28" s="1"/>
  <c r="W14" i="28" s="1"/>
  <c r="R58" i="28"/>
  <c r="S58" i="28" s="1"/>
  <c r="U50" i="28"/>
  <c r="V50" i="28"/>
  <c r="W50" i="28" s="1"/>
  <c r="U56" i="28"/>
  <c r="V56" i="28" s="1"/>
  <c r="W56" i="28" s="1"/>
  <c r="U15" i="28"/>
  <c r="V15" i="28"/>
  <c r="W15" i="28" s="1"/>
  <c r="U35" i="28"/>
  <c r="V35" i="28" s="1"/>
  <c r="W35" i="28" s="1"/>
  <c r="U27" i="28"/>
  <c r="V27" i="28"/>
  <c r="W27" i="28" s="1"/>
  <c r="U18" i="28"/>
  <c r="V18" i="28" s="1"/>
  <c r="W18" i="28" s="1"/>
  <c r="T62" i="28"/>
  <c r="R48" i="28"/>
  <c r="S30" i="28"/>
  <c r="T30" i="28" s="1"/>
  <c r="S53" i="28"/>
  <c r="T53" i="28" s="1"/>
  <c r="T47" i="28"/>
  <c r="S46" i="28"/>
  <c r="T46" i="28" s="1"/>
  <c r="T19" i="28"/>
  <c r="S29" i="28"/>
  <c r="T29" i="28" s="1"/>
  <c r="R39" i="28"/>
  <c r="S39" i="28" s="1"/>
  <c r="T39" i="28" s="1"/>
  <c r="T16" i="28"/>
  <c r="U42" i="28"/>
  <c r="V42" i="28" s="1"/>
  <c r="W42" i="28" s="1"/>
  <c r="U60" i="28"/>
  <c r="V60" i="28" s="1"/>
  <c r="W60" i="28" s="1"/>
  <c r="S62" i="28"/>
  <c r="R55" i="28"/>
  <c r="S13" i="28"/>
  <c r="T13" i="28" s="1"/>
  <c r="S25" i="28"/>
  <c r="T25" i="28" s="1"/>
  <c r="U33" i="28"/>
  <c r="V33" i="28" s="1"/>
  <c r="W33" i="28" s="1"/>
  <c r="T38" i="28"/>
  <c r="U10" i="28"/>
  <c r="V10" i="28" s="1"/>
  <c r="W10" i="28" s="1"/>
  <c r="U44" i="28"/>
  <c r="V44" i="28" s="1"/>
  <c r="W44" i="28" s="1"/>
  <c r="T36" i="28"/>
  <c r="S34" i="28"/>
  <c r="T34" i="28" s="1"/>
  <c r="S23" i="28"/>
  <c r="T23" i="28" s="1"/>
  <c r="T21" i="28"/>
  <c r="T22" i="28"/>
  <c r="R41" i="28"/>
  <c r="S41" i="28" s="1"/>
  <c r="T41" i="28" s="1"/>
  <c r="U32" i="28"/>
  <c r="V32" i="28" s="1"/>
  <c r="W32" i="28" s="1"/>
  <c r="T58" i="28" l="1"/>
  <c r="U58" i="28" s="1"/>
  <c r="U13" i="28"/>
  <c r="V13" i="28" s="1"/>
  <c r="W13" i="28" s="1"/>
  <c r="U30" i="28"/>
  <c r="V30" i="28" s="1"/>
  <c r="W30" i="28" s="1"/>
  <c r="U23" i="28"/>
  <c r="V23" i="28" s="1"/>
  <c r="W23" i="28" s="1"/>
  <c r="U34" i="28"/>
  <c r="V34" i="28" s="1"/>
  <c r="W34" i="28" s="1"/>
  <c r="U29" i="28"/>
  <c r="V29" i="28" s="1"/>
  <c r="W29" i="28" s="1"/>
  <c r="U41" i="28"/>
  <c r="V41" i="28" s="1"/>
  <c r="W41" i="28" s="1"/>
  <c r="U39" i="28"/>
  <c r="V39" i="28"/>
  <c r="W39" i="28" s="1"/>
  <c r="U25" i="28"/>
  <c r="V25" i="28"/>
  <c r="W25" i="28" s="1"/>
  <c r="S55" i="28"/>
  <c r="T55" i="28" s="1"/>
  <c r="U22" i="28"/>
  <c r="V22" i="28"/>
  <c r="W22" i="28" s="1"/>
  <c r="U36" i="28"/>
  <c r="V36" i="28" s="1"/>
  <c r="W36" i="28" s="1"/>
  <c r="U62" i="28"/>
  <c r="V62" i="28" s="1"/>
  <c r="W62" i="28" s="1"/>
  <c r="U19" i="28"/>
  <c r="V19" i="28" s="1"/>
  <c r="W19" i="28" s="1"/>
  <c r="U53" i="28"/>
  <c r="V53" i="28" s="1"/>
  <c r="W53" i="28" s="1"/>
  <c r="U47" i="28"/>
  <c r="V47" i="28" s="1"/>
  <c r="W47" i="28" s="1"/>
  <c r="U38" i="28"/>
  <c r="V38" i="28" s="1"/>
  <c r="W38" i="28" s="1"/>
  <c r="U46" i="28"/>
  <c r="V46" i="28" s="1"/>
  <c r="W46" i="28" s="1"/>
  <c r="U16" i="28"/>
  <c r="V16" i="28" s="1"/>
  <c r="W16" i="28" s="1"/>
  <c r="S48" i="28"/>
  <c r="T48" i="28" s="1"/>
  <c r="T26" i="28"/>
  <c r="U21" i="28"/>
  <c r="V21" i="28"/>
  <c r="W21" i="28" s="1"/>
  <c r="V58" i="28" l="1"/>
  <c r="W58" i="28" s="1"/>
  <c r="U55" i="28"/>
  <c r="V55" i="28" s="1"/>
  <c r="W55" i="28" s="1"/>
  <c r="U26" i="28"/>
  <c r="V26" i="28" s="1"/>
  <c r="W26" i="28" s="1"/>
  <c r="U48" i="28"/>
  <c r="V48" i="28" s="1"/>
  <c r="W48" i="28" s="1"/>
  <c r="L98" i="11" l="1"/>
  <c r="K98" i="11"/>
  <c r="J98" i="11"/>
  <c r="I98" i="11"/>
  <c r="H98" i="11"/>
  <c r="L96" i="11"/>
  <c r="K96" i="11"/>
  <c r="J96" i="11"/>
  <c r="I96" i="11"/>
  <c r="H96" i="11"/>
  <c r="AB154" i="9"/>
  <c r="AA154" i="9"/>
  <c r="Z154" i="9"/>
  <c r="Y154" i="9"/>
  <c r="X154" i="9"/>
  <c r="W154" i="9"/>
  <c r="V154" i="9"/>
  <c r="U154" i="9"/>
  <c r="T154" i="9"/>
  <c r="S154" i="9"/>
  <c r="AB150" i="9"/>
  <c r="AA150" i="9"/>
  <c r="Z150" i="9"/>
  <c r="Y150" i="9"/>
  <c r="X150" i="9"/>
  <c r="W150" i="9"/>
  <c r="V150" i="9"/>
  <c r="U150" i="9"/>
  <c r="T150" i="9"/>
  <c r="S150" i="9"/>
  <c r="AB148" i="9"/>
  <c r="AA148" i="9"/>
  <c r="Z148" i="9"/>
  <c r="Y148" i="9"/>
  <c r="X148" i="9"/>
  <c r="W148" i="9"/>
  <c r="V148" i="9"/>
  <c r="U148" i="9"/>
  <c r="T148" i="9"/>
  <c r="S148" i="9"/>
  <c r="AB150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AB148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84" i="11" l="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B132" i="9"/>
  <c r="AA132" i="9"/>
  <c r="Z132" i="9"/>
  <c r="Y132" i="9"/>
  <c r="X132" i="9"/>
  <c r="W132" i="9"/>
  <c r="V132" i="9"/>
  <c r="U132" i="9"/>
  <c r="T132" i="9"/>
  <c r="S132" i="9"/>
  <c r="AB128" i="9"/>
  <c r="AA128" i="9"/>
  <c r="Z128" i="9"/>
  <c r="Y128" i="9"/>
  <c r="X128" i="9"/>
  <c r="W128" i="9"/>
  <c r="V128" i="9"/>
  <c r="U128" i="9"/>
  <c r="T128" i="9"/>
  <c r="S128" i="9"/>
  <c r="AB126" i="9"/>
  <c r="AA126" i="9"/>
  <c r="Z126" i="9"/>
  <c r="Y126" i="9"/>
  <c r="X126" i="9"/>
  <c r="W126" i="9"/>
  <c r="V126" i="9"/>
  <c r="U126" i="9"/>
  <c r="T126" i="9"/>
  <c r="S126" i="9"/>
  <c r="L70" i="11" l="1"/>
  <c r="K70" i="11"/>
  <c r="J70" i="11"/>
  <c r="I70" i="11"/>
  <c r="H70" i="11"/>
  <c r="L68" i="11"/>
  <c r="K68" i="11"/>
  <c r="J68" i="11"/>
  <c r="I68" i="11"/>
  <c r="H68" i="11"/>
  <c r="AB110" i="9"/>
  <c r="AA110" i="9"/>
  <c r="Z110" i="9"/>
  <c r="Y110" i="9"/>
  <c r="X110" i="9"/>
  <c r="W110" i="9"/>
  <c r="V110" i="9"/>
  <c r="U110" i="9"/>
  <c r="T110" i="9"/>
  <c r="S110" i="9"/>
  <c r="AB106" i="9"/>
  <c r="AA106" i="9"/>
  <c r="Z106" i="9"/>
  <c r="Y106" i="9"/>
  <c r="X106" i="9"/>
  <c r="W106" i="9"/>
  <c r="V106" i="9"/>
  <c r="U106" i="9"/>
  <c r="T106" i="9"/>
  <c r="S106" i="9"/>
  <c r="AB104" i="9"/>
  <c r="AA104" i="9"/>
  <c r="Z104" i="9"/>
  <c r="Y104" i="9"/>
  <c r="X104" i="9"/>
  <c r="W104" i="9"/>
  <c r="V104" i="9"/>
  <c r="U104" i="9"/>
  <c r="T104" i="9"/>
  <c r="S104" i="9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R40" i="12" l="1"/>
  <c r="AA36" i="12"/>
  <c r="Z36" i="12"/>
  <c r="Y34" i="12"/>
  <c r="X36" i="12"/>
  <c r="W36" i="12"/>
  <c r="V36" i="12"/>
  <c r="U36" i="12"/>
  <c r="T36" i="12"/>
  <c r="S36" i="12"/>
  <c r="R34" i="12"/>
  <c r="Q36" i="12"/>
  <c r="P36" i="12"/>
  <c r="O36" i="12"/>
  <c r="AB88" i="9"/>
  <c r="AA88" i="9"/>
  <c r="Z88" i="9"/>
  <c r="Y88" i="9"/>
  <c r="X88" i="9"/>
  <c r="W88" i="9"/>
  <c r="V88" i="9"/>
  <c r="U88" i="9"/>
  <c r="T88" i="9"/>
  <c r="S88" i="9"/>
  <c r="AB84" i="9"/>
  <c r="AA84" i="9"/>
  <c r="Z84" i="9"/>
  <c r="Y84" i="9"/>
  <c r="X84" i="9"/>
  <c r="W84" i="9"/>
  <c r="V84" i="9"/>
  <c r="U84" i="9"/>
  <c r="T84" i="9"/>
  <c r="S84" i="9"/>
  <c r="AB82" i="9"/>
  <c r="AA82" i="9"/>
  <c r="Z82" i="9"/>
  <c r="Y82" i="9"/>
  <c r="X82" i="9"/>
  <c r="W82" i="9"/>
  <c r="V82" i="9"/>
  <c r="U82" i="9"/>
  <c r="T82" i="9"/>
  <c r="S82" i="9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AA34" i="12" l="1"/>
  <c r="P34" i="12"/>
  <c r="Z34" i="12"/>
  <c r="V34" i="12"/>
  <c r="X34" i="12"/>
  <c r="W34" i="12"/>
  <c r="R38" i="12"/>
  <c r="O34" i="12"/>
  <c r="T38" i="12"/>
  <c r="S34" i="12"/>
  <c r="Y36" i="12"/>
  <c r="Q34" i="12"/>
  <c r="T34" i="12"/>
  <c r="R36" i="12"/>
  <c r="U34" i="12"/>
  <c r="U40" i="12" l="1"/>
  <c r="T40" i="12"/>
  <c r="S38" i="12"/>
  <c r="S40" i="12"/>
  <c r="U38" i="12" l="1"/>
  <c r="V40" i="12" l="1"/>
  <c r="V38" i="12"/>
  <c r="W38" i="12"/>
  <c r="W40" i="12"/>
  <c r="X40" i="12" l="1"/>
  <c r="X38" i="12"/>
  <c r="Z39" i="12" l="1"/>
  <c r="Y38" i="12"/>
  <c r="Y40" i="12"/>
  <c r="Z38" i="12" l="1"/>
  <c r="Z40" i="12"/>
  <c r="AA40" i="12" l="1"/>
  <c r="AA38" i="12"/>
  <c r="AB40" i="12" l="1"/>
  <c r="AB38" i="12"/>
  <c r="E46" i="26" l="1"/>
  <c r="F46" i="26" s="1"/>
  <c r="E45" i="26"/>
  <c r="E43" i="26"/>
  <c r="N43" i="26" s="1"/>
  <c r="E41" i="26"/>
  <c r="F41" i="26" s="1"/>
  <c r="E40" i="26"/>
  <c r="P40" i="26" s="1"/>
  <c r="E39" i="26"/>
  <c r="P39" i="26" s="1"/>
  <c r="E37" i="26"/>
  <c r="O37" i="26" s="1"/>
  <c r="E36" i="26"/>
  <c r="N36" i="26" s="1"/>
  <c r="E33" i="26"/>
  <c r="F33" i="26" s="1"/>
  <c r="E31" i="26"/>
  <c r="E30" i="26"/>
  <c r="N30" i="26" s="1"/>
  <c r="E29" i="26"/>
  <c r="E28" i="26"/>
  <c r="O28" i="26" s="1"/>
  <c r="E26" i="26"/>
  <c r="O26" i="26" s="1"/>
  <c r="E23" i="26"/>
  <c r="N23" i="26" s="1"/>
  <c r="E22" i="26"/>
  <c r="F22" i="26" s="1"/>
  <c r="E20" i="26"/>
  <c r="F20" i="26" s="1"/>
  <c r="E19" i="26"/>
  <c r="F19" i="26" s="1"/>
  <c r="E18" i="26"/>
  <c r="F18" i="26" s="1"/>
  <c r="E17" i="26"/>
  <c r="P17" i="26" s="1"/>
  <c r="E15" i="26"/>
  <c r="O15" i="26" s="1"/>
  <c r="E13" i="26"/>
  <c r="F13" i="26" s="1"/>
  <c r="E11" i="26"/>
  <c r="O11" i="26" s="1"/>
  <c r="E9" i="26"/>
  <c r="O9" i="26" s="1"/>
  <c r="E8" i="26"/>
  <c r="P8" i="26" s="1"/>
  <c r="M12" i="25"/>
  <c r="H30" i="18"/>
  <c r="F30" i="18"/>
  <c r="H29" i="18"/>
  <c r="F29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20" i="18"/>
  <c r="F20" i="18"/>
  <c r="E21" i="18"/>
  <c r="H19" i="18"/>
  <c r="F19" i="18"/>
  <c r="H18" i="18"/>
  <c r="F18" i="18"/>
  <c r="H17" i="18"/>
  <c r="F17" i="18"/>
  <c r="H16" i="18"/>
  <c r="F16" i="18"/>
  <c r="H15" i="18"/>
  <c r="F15" i="18"/>
  <c r="H14" i="18"/>
  <c r="F14" i="18"/>
  <c r="H13" i="18"/>
  <c r="F13" i="18"/>
  <c r="H12" i="18"/>
  <c r="F12" i="18"/>
  <c r="H11" i="18"/>
  <c r="F11" i="18"/>
  <c r="H10" i="18"/>
  <c r="F10" i="18"/>
  <c r="C11" i="18" l="1"/>
  <c r="P18" i="26"/>
  <c r="O13" i="26"/>
  <c r="O33" i="26"/>
  <c r="P15" i="26"/>
  <c r="P33" i="26"/>
  <c r="N13" i="26"/>
  <c r="P13" i="26"/>
  <c r="G13" i="26"/>
  <c r="I13" i="26" s="1"/>
  <c r="P23" i="26"/>
  <c r="P36" i="26"/>
  <c r="P19" i="26"/>
  <c r="F9" i="26"/>
  <c r="N17" i="26"/>
  <c r="N20" i="26"/>
  <c r="F17" i="26"/>
  <c r="F15" i="26"/>
  <c r="O17" i="26"/>
  <c r="O20" i="26"/>
  <c r="O19" i="26"/>
  <c r="P20" i="26"/>
  <c r="P30" i="26"/>
  <c r="F11" i="26"/>
  <c r="N19" i="26"/>
  <c r="N15" i="26"/>
  <c r="N18" i="26"/>
  <c r="O22" i="26"/>
  <c r="O18" i="26"/>
  <c r="P22" i="26"/>
  <c r="G41" i="26"/>
  <c r="G22" i="26"/>
  <c r="G19" i="26"/>
  <c r="G18" i="26"/>
  <c r="G20" i="26"/>
  <c r="G33" i="26"/>
  <c r="G46" i="26"/>
  <c r="F43" i="26"/>
  <c r="F40" i="26"/>
  <c r="N22" i="26"/>
  <c r="O23" i="26"/>
  <c r="P26" i="26"/>
  <c r="P28" i="26"/>
  <c r="O30" i="26"/>
  <c r="N33" i="26"/>
  <c r="O36" i="26"/>
  <c r="P37" i="26"/>
  <c r="F8" i="26"/>
  <c r="F28" i="26"/>
  <c r="N9" i="26"/>
  <c r="F30" i="26"/>
  <c r="N46" i="26"/>
  <c r="O8" i="26"/>
  <c r="P9" i="26"/>
  <c r="P11" i="26"/>
  <c r="N40" i="26"/>
  <c r="N41" i="26"/>
  <c r="O43" i="26"/>
  <c r="O46" i="26"/>
  <c r="F37" i="26"/>
  <c r="F23" i="26"/>
  <c r="F36" i="26"/>
  <c r="N8" i="26"/>
  <c r="N39" i="26"/>
  <c r="O40" i="26"/>
  <c r="O41" i="26"/>
  <c r="P43" i="26"/>
  <c r="P46" i="26"/>
  <c r="N26" i="26"/>
  <c r="N28" i="26"/>
  <c r="N37" i="26"/>
  <c r="O39" i="26"/>
  <c r="P41" i="26"/>
  <c r="F39" i="26"/>
  <c r="F26" i="26"/>
  <c r="N11" i="26"/>
  <c r="C16" i="18"/>
  <c r="C17" i="18" s="1"/>
  <c r="C18" i="18" s="1"/>
  <c r="D16" i="18"/>
  <c r="D17" i="18" s="1"/>
  <c r="D18" i="18" s="1"/>
  <c r="D11" i="18"/>
  <c r="D12" i="18" s="1"/>
  <c r="E22" i="18"/>
  <c r="E23" i="18" s="1"/>
  <c r="E24" i="18" s="1"/>
  <c r="E11" i="18"/>
  <c r="D21" i="18"/>
  <c r="D22" i="18" s="1"/>
  <c r="D23" i="18" s="1"/>
  <c r="D24" i="18" s="1"/>
  <c r="C21" i="18"/>
  <c r="C22" i="18" s="1"/>
  <c r="C23" i="18" s="1"/>
  <c r="C24" i="18" s="1"/>
  <c r="C12" i="18"/>
  <c r="C13" i="18" s="1"/>
  <c r="E16" i="18"/>
  <c r="G11" i="26" l="1"/>
  <c r="I11" i="26" s="1"/>
  <c r="G9" i="26"/>
  <c r="H9" i="26" s="1"/>
  <c r="I9" i="26" s="1"/>
  <c r="G15" i="26"/>
  <c r="I15" i="26" s="1"/>
  <c r="G17" i="26"/>
  <c r="I19" i="26"/>
  <c r="G26" i="26"/>
  <c r="G28" i="26"/>
  <c r="I18" i="26"/>
  <c r="G40" i="26"/>
  <c r="I22" i="26"/>
  <c r="I33" i="26"/>
  <c r="G36" i="26"/>
  <c r="G23" i="26"/>
  <c r="G37" i="26"/>
  <c r="I41" i="26"/>
  <c r="G8" i="26"/>
  <c r="H8" i="26" s="1"/>
  <c r="G39" i="26"/>
  <c r="G30" i="26"/>
  <c r="G43" i="26"/>
  <c r="I46" i="26"/>
  <c r="I20" i="26"/>
  <c r="E17" i="18"/>
  <c r="D19" i="18"/>
  <c r="E12" i="18"/>
  <c r="D13" i="18"/>
  <c r="C14" i="18"/>
  <c r="C19" i="18"/>
  <c r="I17" i="26" l="1"/>
  <c r="I40" i="26"/>
  <c r="I30" i="26"/>
  <c r="I36" i="26"/>
  <c r="I28" i="26"/>
  <c r="I23" i="26"/>
  <c r="I26" i="26"/>
  <c r="I43" i="26"/>
  <c r="I39" i="26"/>
  <c r="I37" i="26"/>
  <c r="I8" i="26"/>
  <c r="D14" i="18"/>
  <c r="E13" i="18"/>
  <c r="E18" i="18"/>
  <c r="E19" i="18" l="1"/>
  <c r="E14" i="18"/>
  <c r="AB66" i="9" l="1"/>
  <c r="AA66" i="9"/>
  <c r="Z66" i="9"/>
  <c r="Y66" i="9"/>
  <c r="X66" i="9"/>
  <c r="W66" i="9"/>
  <c r="V66" i="9"/>
  <c r="U66" i="9"/>
  <c r="T66" i="9"/>
  <c r="S66" i="9"/>
  <c r="AB62" i="9"/>
  <c r="AA62" i="9"/>
  <c r="Z62" i="9"/>
  <c r="Y62" i="9"/>
  <c r="X62" i="9"/>
  <c r="W62" i="9"/>
  <c r="V62" i="9"/>
  <c r="U62" i="9"/>
  <c r="T62" i="9"/>
  <c r="S62" i="9"/>
  <c r="AB60" i="9"/>
  <c r="AA60" i="9"/>
  <c r="Z60" i="9"/>
  <c r="Y60" i="9"/>
  <c r="X60" i="9"/>
  <c r="W60" i="9"/>
  <c r="V60" i="9"/>
  <c r="U60" i="9"/>
  <c r="T60" i="9"/>
  <c r="S60" i="9"/>
  <c r="AB44" i="9"/>
  <c r="AA44" i="9"/>
  <c r="Z44" i="9"/>
  <c r="Y44" i="9"/>
  <c r="X44" i="9"/>
  <c r="W44" i="9"/>
  <c r="V44" i="9"/>
  <c r="U44" i="9"/>
  <c r="T44" i="9"/>
  <c r="S44" i="9"/>
  <c r="AB40" i="9"/>
  <c r="AA40" i="9"/>
  <c r="Z40" i="9"/>
  <c r="Y40" i="9"/>
  <c r="X40" i="9"/>
  <c r="W40" i="9"/>
  <c r="V40" i="9"/>
  <c r="U40" i="9"/>
  <c r="T40" i="9"/>
  <c r="S40" i="9"/>
  <c r="AB38" i="9"/>
  <c r="AA38" i="9"/>
  <c r="Z38" i="9"/>
  <c r="Y38" i="9"/>
  <c r="X38" i="9"/>
  <c r="W38" i="9"/>
  <c r="V38" i="9"/>
  <c r="U38" i="9"/>
  <c r="T38" i="9"/>
  <c r="S38" i="9"/>
  <c r="AB18" i="9" l="1"/>
  <c r="AA18" i="9"/>
  <c r="Z18" i="9"/>
  <c r="Y18" i="9"/>
  <c r="X18" i="9"/>
  <c r="W18" i="9"/>
  <c r="V18" i="9"/>
  <c r="U18" i="9"/>
  <c r="T18" i="9"/>
  <c r="S18" i="9"/>
  <c r="AB16" i="9"/>
  <c r="AA16" i="9"/>
  <c r="Z16" i="9"/>
  <c r="Y16" i="9"/>
  <c r="X16" i="9"/>
  <c r="W16" i="9"/>
  <c r="V16" i="9"/>
  <c r="U16" i="9"/>
  <c r="T16" i="9"/>
  <c r="S16" i="9"/>
  <c r="AB22" i="9"/>
  <c r="AA22" i="9"/>
  <c r="Z22" i="9"/>
  <c r="Y22" i="9"/>
  <c r="X22" i="9"/>
  <c r="W22" i="9"/>
  <c r="V22" i="9"/>
  <c r="U22" i="9"/>
  <c r="T22" i="9"/>
  <c r="S22" i="9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AB59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Flöer, Leon</author>
  </authors>
  <commentList>
    <comment ref="C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Flöer, Leon:</t>
        </r>
        <r>
          <rPr>
            <sz val="9"/>
            <color indexed="81"/>
            <rFont val="Segoe UI"/>
            <family val="2"/>
          </rPr>
          <t xml:space="preserve">
Expertengespräch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Flöer, Leon</author>
  </authors>
  <commentList>
    <comment ref="B44" authorId="0" shapeId="0" xr:uid="{00000000-0006-0000-1100-000001000000}">
      <text>
        <r>
          <rPr>
            <b/>
            <sz val="9"/>
            <color indexed="81"/>
            <rFont val="Segoe UI"/>
            <family val="2"/>
          </rPr>
          <t>Flöer, Leon:</t>
        </r>
        <r>
          <rPr>
            <sz val="9"/>
            <color indexed="81"/>
            <rFont val="Segoe UI"/>
            <family val="2"/>
          </rPr>
          <t xml:space="preserve">
Giusbiasco Daten gelten für 2045
</t>
        </r>
      </text>
    </comment>
  </commentList>
</comments>
</file>

<file path=xl/sharedStrings.xml><?xml version="1.0" encoding="utf-8"?>
<sst xmlns="http://schemas.openxmlformats.org/spreadsheetml/2006/main" count="3429" uniqueCount="451">
  <si>
    <t>Option 1</t>
  </si>
  <si>
    <t>Name</t>
  </si>
  <si>
    <t>Kostenfaktor</t>
  </si>
  <si>
    <t>Einheit</t>
  </si>
  <si>
    <t>Bandbreite</t>
  </si>
  <si>
    <t>CAPEX</t>
  </si>
  <si>
    <t>Mio. CHF</t>
  </si>
  <si>
    <t>Gering</t>
  </si>
  <si>
    <t>Mittel</t>
  </si>
  <si>
    <t>Hoch</t>
  </si>
  <si>
    <t>Fixed OPEX</t>
  </si>
  <si>
    <t>Mio. CHF/a</t>
  </si>
  <si>
    <t>Strombedarf</t>
  </si>
  <si>
    <t>MWh</t>
  </si>
  <si>
    <t>Option 2</t>
  </si>
  <si>
    <t>Option 3</t>
  </si>
  <si>
    <t>Onshore Speicherung</t>
  </si>
  <si>
    <t>OPEX</t>
  </si>
  <si>
    <t>KVA Giubiasco - Inländische Speicherung</t>
  </si>
  <si>
    <t>Oxyfuel</t>
  </si>
  <si>
    <t>Variable OPEX</t>
  </si>
  <si>
    <t>MEA</t>
  </si>
  <si>
    <t>Wärmebedarf</t>
  </si>
  <si>
    <t>Chilled Ammonia</t>
  </si>
  <si>
    <t>Membran</t>
  </si>
  <si>
    <t>Transport</t>
  </si>
  <si>
    <t>CHF/t CO2</t>
  </si>
  <si>
    <t>Basel - Rotterdam</t>
  </si>
  <si>
    <t>Rotterdam - Northern Lights</t>
  </si>
  <si>
    <t>Offshore Speicherung</t>
  </si>
  <si>
    <t>Northern Lights</t>
  </si>
  <si>
    <t>Gesamtwert</t>
  </si>
  <si>
    <t>Pipeline</t>
  </si>
  <si>
    <t>Stromgrosshandelspreise</t>
  </si>
  <si>
    <t>Energiepreis</t>
  </si>
  <si>
    <t>CHF/MWh</t>
  </si>
  <si>
    <t>Erdgas</t>
  </si>
  <si>
    <t>Wärmepumpe mit Abwärme</t>
  </si>
  <si>
    <t>Diesel</t>
  </si>
  <si>
    <t>Ausland</t>
  </si>
  <si>
    <t>t CO2</t>
  </si>
  <si>
    <t>Inland</t>
  </si>
  <si>
    <t>Gesamt</t>
  </si>
  <si>
    <t>Zug</t>
  </si>
  <si>
    <t>Lebensdauer (a)</t>
  </si>
  <si>
    <t>Technologie</t>
  </si>
  <si>
    <t>Schiff</t>
  </si>
  <si>
    <t>Quellen</t>
  </si>
  <si>
    <t>Aufteilung Bauzeit (%)</t>
  </si>
  <si>
    <t>40 / 30 / 30</t>
  </si>
  <si>
    <t>Gardarsdottir et al. (2019)</t>
  </si>
  <si>
    <t>50 / 50</t>
  </si>
  <si>
    <t>Beiron et al. (2022)</t>
  </si>
  <si>
    <t>20 / 25</t>
  </si>
  <si>
    <t>elementenergy (2018), Kjärstad et al. (2016)</t>
  </si>
  <si>
    <t>Roussanaly et al. (2017)</t>
  </si>
  <si>
    <t>100 km/a</t>
  </si>
  <si>
    <t>SAIPEM (2020)</t>
  </si>
  <si>
    <t xml:space="preserve"> -</t>
  </si>
  <si>
    <t xml:space="preserve"> - </t>
  </si>
  <si>
    <t>ZEP (2011)</t>
  </si>
  <si>
    <t>Kompressor</t>
  </si>
  <si>
    <t>Titel</t>
  </si>
  <si>
    <t>Jahr</t>
  </si>
  <si>
    <t>Shipping CO2 - UK Cost
Cost estimation study</t>
  </si>
  <si>
    <t>elementenergy</t>
  </si>
  <si>
    <t>Basel - Rotterdam (2030)</t>
  </si>
  <si>
    <t>Basel - Rotterdam (2031 - 2034)</t>
  </si>
  <si>
    <t>Basel - Rotterdam (2035)</t>
  </si>
  <si>
    <t>Basel Rotterdam (2036)</t>
  </si>
  <si>
    <t>Basel - Rotterdam (2037 - 2038)</t>
  </si>
  <si>
    <t>Basel - Rotterdam (2039)</t>
  </si>
  <si>
    <t>Basel - Rotterdam (2040)</t>
  </si>
  <si>
    <t>Basel - Rotterdam (2041)</t>
  </si>
  <si>
    <t>Basel - Rotterdam (2042)</t>
  </si>
  <si>
    <t>Basel - Rotterdam (2043)</t>
  </si>
  <si>
    <t>Basel - Rotterdam (2044)</t>
  </si>
  <si>
    <t>Rotterdam - Northern Lights (2030 - 2034)</t>
  </si>
  <si>
    <t>Rotterdam - Northern Lights (2035 - 2050)</t>
  </si>
  <si>
    <t>Basisszenario</t>
  </si>
  <si>
    <t>Berechnung Anzahl der Fahrten</t>
  </si>
  <si>
    <t>Beladezeit</t>
  </si>
  <si>
    <t>h</t>
  </si>
  <si>
    <t>Entladezeit</t>
  </si>
  <si>
    <t>Hafenzeit</t>
  </si>
  <si>
    <t>Entladezeit Offshore</t>
  </si>
  <si>
    <t>Distanz eine Richtung</t>
  </si>
  <si>
    <t>km</t>
  </si>
  <si>
    <t>Geschwindigkeit</t>
  </si>
  <si>
    <t>km/h</t>
  </si>
  <si>
    <t>Fahrzeit</t>
  </si>
  <si>
    <t>Zeit pro Fahrt</t>
  </si>
  <si>
    <t>Zeit pro Fahrt (Offshore)</t>
  </si>
  <si>
    <t>Betriebszeit</t>
  </si>
  <si>
    <t>Anzahl Fahrten</t>
  </si>
  <si>
    <t>n</t>
  </si>
  <si>
    <t>Anzahl Fahrten (offshore)</t>
  </si>
  <si>
    <t>Druck</t>
  </si>
  <si>
    <t xml:space="preserve">Lebensdauer </t>
  </si>
  <si>
    <t>a</t>
  </si>
  <si>
    <t>Betriebsdauer</t>
  </si>
  <si>
    <t>Basel - Rotterdam (2036)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</si>
  <si>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pro Schiff</t>
    </r>
  </si>
  <si>
    <r>
      <t>t CO</t>
    </r>
    <r>
      <rPr>
        <vertAlign val="subscript"/>
        <sz val="11"/>
        <color theme="1"/>
        <rFont val="Calibri"/>
        <family val="2"/>
        <scheme val="minor"/>
      </rPr>
      <t>2</t>
    </r>
  </si>
  <si>
    <t>Gesamttransportmenge 
pro Schiff</t>
  </si>
  <si>
    <t>Anzahl an Schiffen</t>
  </si>
  <si>
    <t>Größe Temporäre Speicher</t>
  </si>
  <si>
    <t>Korrekturfaktor</t>
  </si>
  <si>
    <t>Mid</t>
  </si>
  <si>
    <t>Low</t>
  </si>
  <si>
    <t>Transportmenge der Schiffe</t>
  </si>
  <si>
    <t>Szenario 7</t>
  </si>
  <si>
    <t>High</t>
  </si>
  <si>
    <t>Temperatur</t>
  </si>
  <si>
    <t>Druck (bar)</t>
  </si>
  <si>
    <t>Temperatur (°C)</t>
  </si>
  <si>
    <t>10 bis 30</t>
  </si>
  <si>
    <t>(-) 19,5 bis (-) 30</t>
  </si>
  <si>
    <t>45 bis 72</t>
  </si>
  <si>
    <t>14 bis 20</t>
  </si>
  <si>
    <t>5,5 bis 9,8</t>
  </si>
  <si>
    <t>(-) 41 bis (-) 55</t>
  </si>
  <si>
    <t xml:space="preserve">Strom - Gering </t>
  </si>
  <si>
    <t>Strom - Mittel</t>
  </si>
  <si>
    <t>Strom - Hoch</t>
  </si>
  <si>
    <t xml:space="preserve">Diesel - Niedrig </t>
  </si>
  <si>
    <t>Diesel - Mittel</t>
  </si>
  <si>
    <t>Diesel - Hoch</t>
  </si>
  <si>
    <t>Hafengebühr</t>
  </si>
  <si>
    <t>Kraftstoffverbrauch</t>
  </si>
  <si>
    <t>€/Trip</t>
  </si>
  <si>
    <t>MWh/d</t>
  </si>
  <si>
    <t>Low P</t>
  </si>
  <si>
    <t>Mid P</t>
  </si>
  <si>
    <t>High P</t>
  </si>
  <si>
    <t>Fixed OPEX (Mio. €/a)</t>
  </si>
  <si>
    <t>Energieverbrauch</t>
  </si>
  <si>
    <t>Pre-Pressurized</t>
  </si>
  <si>
    <r>
      <t>€/ 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</t>
    </r>
  </si>
  <si>
    <t>%</t>
  </si>
  <si>
    <r>
      <t>kWh/t CO</t>
    </r>
    <r>
      <rPr>
        <vertAlign val="subscript"/>
        <sz val="11"/>
        <color theme="1"/>
        <rFont val="Calibri"/>
        <family val="2"/>
        <scheme val="minor"/>
      </rPr>
      <t>2</t>
    </r>
  </si>
  <si>
    <t>Non-Pressurized</t>
  </si>
  <si>
    <r>
      <t>€/(tCO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/a)</t>
    </r>
  </si>
  <si>
    <r>
      <t>€/tCO</t>
    </r>
    <r>
      <rPr>
        <vertAlign val="subscript"/>
        <sz val="11"/>
        <color theme="1"/>
        <rFont val="Calibri"/>
        <family val="2"/>
        <scheme val="minor"/>
      </rPr>
      <t>2</t>
    </r>
  </si>
  <si>
    <t>Beladen / Entladen</t>
  </si>
  <si>
    <t>Entladen Offshore - Direkt Injektion</t>
  </si>
  <si>
    <t>Mio. €</t>
  </si>
  <si>
    <t>Onshore Gasifizierung</t>
  </si>
  <si>
    <t>Temporäre Speicherung</t>
  </si>
  <si>
    <r>
      <t>Kapazität (t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</si>
  <si>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Mio.€</t>
  </si>
  <si>
    <t>Mio. €/a</t>
  </si>
  <si>
    <t>Gardarsdottir et al.</t>
  </si>
  <si>
    <r>
      <t>Comparison of Technologies
for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Capture from Cement
Production - Part 2: Cost Analysis</t>
    </r>
  </si>
  <si>
    <t>Euro 2020</t>
  </si>
  <si>
    <t>Abgeschiedenes CO2 [kg/s]</t>
  </si>
  <si>
    <t>Total Plant Cost</t>
  </si>
  <si>
    <t>Chemische Absorption</t>
  </si>
  <si>
    <t>OPEX - Prozessmaterialien</t>
  </si>
  <si>
    <t>Kosten Dampf Abwärme Zementanlage</t>
  </si>
  <si>
    <t>€/MWh</t>
  </si>
  <si>
    <t>Kühlwasserkosten</t>
  </si>
  <si>
    <t>Prozesswasserkosten</t>
  </si>
  <si>
    <t>Kosten Ammoniaklösung für SNCR</t>
  </si>
  <si>
    <t>€/t</t>
  </si>
  <si>
    <t>MEA Lösung</t>
  </si>
  <si>
    <t>Ammoniak Lösung</t>
  </si>
  <si>
    <t>Schwefelsäure</t>
  </si>
  <si>
    <t>NaOH für Entschwefelung</t>
  </si>
  <si>
    <t>Membran Materialersatz</t>
  </si>
  <si>
    <t>Parameter - Chemische Absorption</t>
  </si>
  <si>
    <t>MEA Aufbereitung</t>
  </si>
  <si>
    <t>t/h</t>
  </si>
  <si>
    <t>Kühlwasseraufbereitung</t>
  </si>
  <si>
    <t>Prozesswasseraufbereitung</t>
  </si>
  <si>
    <t>NaOH Lösung für DeSOx</t>
  </si>
  <si>
    <t>Ammoniaklösung für SNCR</t>
  </si>
  <si>
    <t>Spezifischer Strombedarf</t>
  </si>
  <si>
    <t>Spezifische Kompressionsarbeit</t>
  </si>
  <si>
    <t>Spezifischer Thermischer Energiebedarf</t>
  </si>
  <si>
    <r>
      <t>€/m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</si>
  <si>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€/m</t>
    </r>
    <r>
      <rPr>
        <vertAlign val="superscript"/>
        <sz val="11"/>
        <color theme="1"/>
        <rFont val="Calibri"/>
        <family val="2"/>
        <scheme val="minor"/>
      </rPr>
      <t>3</t>
    </r>
  </si>
  <si>
    <t>Parameter - Oxyfuel</t>
  </si>
  <si>
    <t>Elektrische Leistung</t>
  </si>
  <si>
    <t>MW</t>
  </si>
  <si>
    <t>Kapazitätsfaktor</t>
  </si>
  <si>
    <t>Parameter - Membran</t>
  </si>
  <si>
    <t>Membranmaterial Ersatz</t>
  </si>
  <si>
    <t>Parameter - Chilled Ammonia</t>
  </si>
  <si>
    <t>Dampf Abwärme</t>
  </si>
  <si>
    <t>Dampf Gaskessel oder andere Quelle</t>
  </si>
  <si>
    <t>Ammoniak für Lösung</t>
  </si>
  <si>
    <t>Schwefelsäure für Ammonaikrückgewinnung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</si>
  <si>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/a</t>
    </r>
  </si>
  <si>
    <r>
      <t>MWh</t>
    </r>
    <r>
      <rPr>
        <vertAlign val="subscript"/>
        <sz val="11"/>
        <color theme="1"/>
        <rFont val="Calibri"/>
        <family val="2"/>
        <scheme val="minor"/>
      </rPr>
      <t>el</t>
    </r>
    <r>
      <rPr>
        <sz val="11"/>
        <color theme="1"/>
        <rFont val="Calibri"/>
        <family val="2"/>
        <scheme val="minor"/>
      </rPr>
      <t>/kgCO</t>
    </r>
    <r>
      <rPr>
        <vertAlign val="subscript"/>
        <sz val="11"/>
        <color theme="1"/>
        <rFont val="Calibri"/>
        <family val="2"/>
        <scheme val="minor"/>
      </rPr>
      <t>2</t>
    </r>
  </si>
  <si>
    <r>
      <t>MWh</t>
    </r>
    <r>
      <rPr>
        <vertAlign val="sub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>/kgCO</t>
    </r>
    <r>
      <rPr>
        <vertAlign val="subscript"/>
        <sz val="11"/>
        <color theme="1"/>
        <rFont val="Calibri"/>
        <family val="2"/>
        <scheme val="minor"/>
      </rPr>
      <t>2</t>
    </r>
  </si>
  <si>
    <t>Personalkosten</t>
  </si>
  <si>
    <t xml:space="preserve"> - Personal </t>
  </si>
  <si>
    <t xml:space="preserve"> - Kosten pro Person</t>
  </si>
  <si>
    <t>CHF/a</t>
  </si>
  <si>
    <t xml:space="preserve"> - Kosten für Adminstration
und Zuarbeit</t>
  </si>
  <si>
    <t>Erhaltungskosten, Jährliche 
Versicherung und Steuerkosten für den Standort</t>
  </si>
  <si>
    <t>% CAPEX</t>
  </si>
  <si>
    <t>% Personal</t>
  </si>
  <si>
    <t>Gesamtkosten Personal</t>
  </si>
  <si>
    <t>Kosten Schiff</t>
  </si>
  <si>
    <t>Kosten Verflüssigung</t>
  </si>
  <si>
    <r>
      <t>Alle OPEX für Prozessmaterialien sind in einen linearen Zusammenhang zur 
abgeschiedenen Menge an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gesetzt worden.</t>
    </r>
  </si>
  <si>
    <t xml:space="preserve"> - CAPEX (Hoch)</t>
  </si>
  <si>
    <t xml:space="preserve"> - CAPEX (Niedrig)</t>
  </si>
  <si>
    <t xml:space="preserve"> - CAPEX</t>
  </si>
  <si>
    <t xml:space="preserve"> - Fixed OPEX (Hoch)</t>
  </si>
  <si>
    <t xml:space="preserve"> - Fixed OPEX (Niedrig)</t>
  </si>
  <si>
    <t xml:space="preserve"> - Fixed OPEX</t>
  </si>
  <si>
    <t>Zementwerk Siggenthal</t>
  </si>
  <si>
    <t>Zementwerk Wildegg</t>
  </si>
  <si>
    <t>Vigier Cement AG</t>
  </si>
  <si>
    <t>Juracime SA</t>
  </si>
  <si>
    <t>Cimentiere Eclepens</t>
  </si>
  <si>
    <t>Zementwerk Untervaz</t>
  </si>
  <si>
    <t xml:space="preserve"> - Variable OPEX</t>
  </si>
  <si>
    <t xml:space="preserve"> - Strombedarf</t>
  </si>
  <si>
    <t xml:space="preserve"> - Wärmebedarf</t>
  </si>
  <si>
    <t xml:space="preserve"> - Wärmebedarf (gering)</t>
  </si>
  <si>
    <t>Kosten und Energiebedarf für die Anlagen und unterschiedlichen Technologien</t>
  </si>
  <si>
    <t>TPC (k€)</t>
  </si>
  <si>
    <t>CAPEX/ TPC (Mio. €)</t>
  </si>
  <si>
    <t>Variable OPEX (Mio. €/a)</t>
  </si>
  <si>
    <t>KVA Basel</t>
  </si>
  <si>
    <t>KVA Niederurnen</t>
  </si>
  <si>
    <t>KVA Turgi</t>
  </si>
  <si>
    <t>KVA Hinwil</t>
  </si>
  <si>
    <t>KVA Buchs</t>
  </si>
  <si>
    <t>KVA Hagenholz</t>
  </si>
  <si>
    <t>KVA Dietikon</t>
  </si>
  <si>
    <t>ARA Werdholzli</t>
  </si>
  <si>
    <t>KVA Winterthur</t>
  </si>
  <si>
    <t>KVA Weinfelden</t>
  </si>
  <si>
    <t>KVA Luzern</t>
  </si>
  <si>
    <t>KVA Zuchswil</t>
  </si>
  <si>
    <t>Varo Refining Cressier SA</t>
  </si>
  <si>
    <t>Cimo SA</t>
  </si>
  <si>
    <t>KVA Monthey</t>
  </si>
  <si>
    <t>Cimentiere Eclépens</t>
  </si>
  <si>
    <t>KVA Lausanne</t>
  </si>
  <si>
    <t>KVA Posieux</t>
  </si>
  <si>
    <t>KVA Thun</t>
  </si>
  <si>
    <t>KVA Bern</t>
  </si>
  <si>
    <t>KVA Trimmis</t>
  </si>
  <si>
    <t>Axpo Tegra AG</t>
  </si>
  <si>
    <t>KVA Genf</t>
  </si>
  <si>
    <t>LONZA AG</t>
  </si>
  <si>
    <t>KVA Giubiasco</t>
  </si>
  <si>
    <t>Beiron et al.</t>
  </si>
  <si>
    <r>
      <t>A techno-economic assessment of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capture in biomass and waste-fired combined heat and power plants -  A swedish case study</t>
    </r>
  </si>
  <si>
    <t>Kosten und Energiebedarf für die Abscheidung an KVA, Biomassekraftwerken und Chemieanlagen mit der Aminwäsche</t>
  </si>
  <si>
    <t>Szenario 1</t>
  </si>
  <si>
    <t>Szenario 2</t>
  </si>
  <si>
    <t>Szenario 3</t>
  </si>
  <si>
    <t xml:space="preserve">Szenario 3 </t>
  </si>
  <si>
    <t>Szenario 4</t>
  </si>
  <si>
    <t>Szenario 5</t>
  </si>
  <si>
    <t>Szenario 6</t>
  </si>
  <si>
    <t>Szenarrio 7</t>
  </si>
  <si>
    <t>Konstruktionskosten 
(Mio. €)</t>
  </si>
  <si>
    <t>Materialkosten 
(Mio. €)</t>
  </si>
  <si>
    <t>Überwachung 
(Mio. €)</t>
  </si>
  <si>
    <t>Ingenieurskosten 
(Mio. €)</t>
  </si>
  <si>
    <t>Allowances 
(Mio. €)</t>
  </si>
  <si>
    <t>Gesamt CAPEX 
(Mio. €)</t>
  </si>
  <si>
    <t>Fixed OPEX 
(Mio. € /a)</t>
  </si>
  <si>
    <t>Niederurnen</t>
  </si>
  <si>
    <t>KVA Basel LP</t>
  </si>
  <si>
    <t>Basel</t>
  </si>
  <si>
    <t>KVA Basel HP</t>
  </si>
  <si>
    <t>Zementwerk 
Siggenthal</t>
  </si>
  <si>
    <t>Trunkline Ost</t>
  </si>
  <si>
    <t>E14</t>
  </si>
  <si>
    <t>Jura Wildegg</t>
  </si>
  <si>
    <t>E13</t>
  </si>
  <si>
    <t>E12</t>
  </si>
  <si>
    <t>Anschluss</t>
  </si>
  <si>
    <t>Hagenholz</t>
  </si>
  <si>
    <t>E6</t>
  </si>
  <si>
    <t>E7 HP</t>
  </si>
  <si>
    <t>E7 LP</t>
  </si>
  <si>
    <t>E9</t>
  </si>
  <si>
    <t>E10</t>
  </si>
  <si>
    <t>E11</t>
  </si>
  <si>
    <t>KVA Zuchwil</t>
  </si>
  <si>
    <t>Trunkline West</t>
  </si>
  <si>
    <t>Varo Refining 
Cressier SA</t>
  </si>
  <si>
    <t>W31</t>
  </si>
  <si>
    <t>W6</t>
  </si>
  <si>
    <t>Cimentiere 
Eclépens</t>
  </si>
  <si>
    <t>W32</t>
  </si>
  <si>
    <t>KVA Lausanne HP</t>
  </si>
  <si>
    <t>KVA Lausanne LP</t>
  </si>
  <si>
    <t>W9</t>
  </si>
  <si>
    <t>Trunkline Ost 
(Rheintal)</t>
  </si>
  <si>
    <t>Zementwerk 
Untervaz</t>
  </si>
  <si>
    <t>Saipem</t>
  </si>
  <si>
    <t>Pipeline System Hydraulic &amp; Optimization Study Report</t>
  </si>
  <si>
    <t>Bau Kompressor</t>
  </si>
  <si>
    <t>Kompressoren 
Dichte Phase</t>
  </si>
  <si>
    <t>Eingangsdruck 
(bar)</t>
  </si>
  <si>
    <t>Austrittsdruck 
(bar)</t>
  </si>
  <si>
    <t>Verdichtungs-
stufen</t>
  </si>
  <si>
    <t>Betriebs-
einheiten</t>
  </si>
  <si>
    <t>Reserve-
einheiten</t>
  </si>
  <si>
    <t>Installierte 
Leistung (MW)</t>
  </si>
  <si>
    <t>Verbrauch
(MW)</t>
  </si>
  <si>
    <t>Klasse</t>
  </si>
  <si>
    <t>Kosten 
(Mio. €)</t>
  </si>
  <si>
    <t>Dehydrierungs-
einheit (Mio. €)</t>
  </si>
  <si>
    <t>Elektrisches 
Umspannwerk (Mio. €)</t>
  </si>
  <si>
    <t>Materialkosten (Mio. €)</t>
  </si>
  <si>
    <t>Konstruktion (Mio. €)</t>
  </si>
  <si>
    <t>Überwachung (Mio. €)</t>
  </si>
  <si>
    <t>CAPEX 
(Mio. €)</t>
  </si>
  <si>
    <t>Ingenieurskosten (Mio. €)</t>
  </si>
  <si>
    <t>Strombedarf (MWh)</t>
  </si>
  <si>
    <t>Anschluss KVA Basel</t>
  </si>
  <si>
    <t>siehe KVA Winterthur</t>
  </si>
  <si>
    <t>siehe Vigier</t>
  </si>
  <si>
    <t>siehe KVA Zuchswil</t>
  </si>
  <si>
    <t>Basel Export</t>
  </si>
  <si>
    <t>siehe KVA Lausanne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</si>
  <si>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-Durchflussmenge 
(Mt/a)</t>
    </r>
  </si>
  <si>
    <t xml:space="preserve">Zubehörteile </t>
  </si>
  <si>
    <t>Fixed OPEX (Mio € /a)</t>
  </si>
  <si>
    <t>Gesamt CAPEX (Mio. €)</t>
  </si>
  <si>
    <t>KVA Linth - Basel</t>
  </si>
  <si>
    <t>Zementwerk Siggenthal -  Basel</t>
  </si>
  <si>
    <t>Basel -  Rotterdam</t>
  </si>
  <si>
    <t>KVA Giubiasco - Zürich</t>
  </si>
  <si>
    <t>KVA Turgi - Basel</t>
  </si>
  <si>
    <t>KVA Hinwil - Basel</t>
  </si>
  <si>
    <t>KVA Winterthur - Basel</t>
  </si>
  <si>
    <t>KVA Dietikon - Basel</t>
  </si>
  <si>
    <t>ARA Werdholzli - Basel</t>
  </si>
  <si>
    <t>Hagenholz - Basel</t>
  </si>
  <si>
    <t>Juracime Wildegg - Basel</t>
  </si>
  <si>
    <t>KVA Buchs - Basel</t>
  </si>
  <si>
    <t>KVA Weinfelden - Basel</t>
  </si>
  <si>
    <t>KVA Luzern - Basel</t>
  </si>
  <si>
    <t>Parameter</t>
  </si>
  <si>
    <t>Zusätzliche Quelle</t>
  </si>
  <si>
    <t>2030 - 2034</t>
  </si>
  <si>
    <t>2031 - 2035</t>
  </si>
  <si>
    <t>2031 - 2034</t>
  </si>
  <si>
    <t>2037 - 2038</t>
  </si>
  <si>
    <t>bar</t>
  </si>
  <si>
    <t>elementenergy (2018)</t>
  </si>
  <si>
    <t xml:space="preserve">K 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</si>
  <si>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</si>
  <si>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Ankunft/
Beladen/
Entladen</t>
  </si>
  <si>
    <t>Strecke</t>
  </si>
  <si>
    <t xml:space="preserve">km </t>
  </si>
  <si>
    <t>Max. Zuglänge</t>
  </si>
  <si>
    <t>m</t>
  </si>
  <si>
    <t>Ausgewählte Zuglänge</t>
  </si>
  <si>
    <t>Länge Kesselwagen</t>
  </si>
  <si>
    <t>VTG (2022)</t>
  </si>
  <si>
    <t>Volumen Kesselwagen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</si>
  <si>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</si>
  <si>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Kapazität je Waggon</t>
  </si>
  <si>
    <t>Gesamtkapazität</t>
  </si>
  <si>
    <t>Lebensdauer</t>
  </si>
  <si>
    <t>Zeit pro Trip</t>
  </si>
  <si>
    <t>Anzahl an Trips</t>
  </si>
  <si>
    <t>Anzahl Züge</t>
  </si>
  <si>
    <r>
      <t>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/ a</t>
    </r>
  </si>
  <si>
    <r>
      <t>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/ d</t>
    </r>
  </si>
  <si>
    <r>
      <t>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/ h</t>
    </r>
  </si>
  <si>
    <t>Temporärer Speicher Größe</t>
  </si>
  <si>
    <t>Tage</t>
  </si>
  <si>
    <t>d</t>
  </si>
  <si>
    <t>Zug Transport</t>
  </si>
  <si>
    <t>k€</t>
  </si>
  <si>
    <t>Fixed &amp; Variable OPEX</t>
  </si>
  <si>
    <t>€/t/km</t>
  </si>
  <si>
    <t xml:space="preserve"> - Beladen</t>
  </si>
  <si>
    <t>€</t>
  </si>
  <si>
    <t xml:space="preserve"> - Entladen</t>
  </si>
  <si>
    <t>Gesamt OPEX pro Trip</t>
  </si>
  <si>
    <t>Gesamt OPEX</t>
  </si>
  <si>
    <r>
      <t>€/t CO</t>
    </r>
    <r>
      <rPr>
        <vertAlign val="subscript"/>
        <sz val="11"/>
        <color theme="1"/>
        <rFont val="Calibri"/>
        <family val="2"/>
        <scheme val="minor"/>
      </rPr>
      <t>2</t>
    </r>
  </si>
  <si>
    <r>
      <t>€/t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/a</t>
    </r>
  </si>
  <si>
    <t>Mio €</t>
  </si>
  <si>
    <t>Mio €/a</t>
  </si>
  <si>
    <t>Gasifizierung</t>
  </si>
  <si>
    <t>Mio. € / a</t>
  </si>
  <si>
    <t>Dichte Flüssiges CO2</t>
  </si>
  <si>
    <t>CO2 Menge</t>
  </si>
  <si>
    <t>Low P Non Pressuriuzed</t>
  </si>
  <si>
    <t>Verflüssigung &amp; Temporäre Speicherung</t>
  </si>
  <si>
    <t>Kosten Zug</t>
  </si>
  <si>
    <t>Roussanaly et al.</t>
  </si>
  <si>
    <t>Gesamtkosten</t>
  </si>
  <si>
    <t>Techno-economic evaluation of CO2 transport from a lignite-fired IGCC plant in the Czech Republic</t>
  </si>
  <si>
    <t>Verflüssigung (übernommen aus Schiffsmodell)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</si>
  <si>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Menge</t>
    </r>
  </si>
  <si>
    <r>
      <t>Transportiertes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pro Waggon pro Tag</t>
    </r>
  </si>
  <si>
    <t>Bauzeit  (a)</t>
  </si>
  <si>
    <t>Abscheidungsanlage Zementwerke</t>
  </si>
  <si>
    <t>Abscheidungsanlage KVA, Chemie, Biomasse</t>
  </si>
  <si>
    <t>Abgeschiedene CO2-Mengen</t>
  </si>
  <si>
    <t xml:space="preserve">Injektionsanlage für geologische Speicher </t>
  </si>
  <si>
    <r>
      <t>Menge an transportierten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pro Schiff</t>
    </r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</si>
  <si>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-Emissionen (t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/a)</t>
    </r>
  </si>
  <si>
    <r>
      <t>Abgeschiedenes CO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(t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</si>
  <si>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CO2</t>
    </r>
    <r>
      <rPr>
        <b/>
        <sz val="11"/>
        <color theme="1"/>
        <rFont val="Calibri"/>
        <family val="2"/>
        <scheme val="minor"/>
      </rPr>
      <t xml:space="preserve"> (kg/s)</t>
    </r>
  </si>
  <si>
    <r>
      <t>Wärmebedarf 
(MWh</t>
    </r>
    <r>
      <rPr>
        <b/>
        <vertAlign val="sub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>/kgCO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</si>
  <si>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Strombedarf 
(MWh</t>
    </r>
    <r>
      <rPr>
        <b/>
        <vertAlign val="subscript"/>
        <sz val="11"/>
        <color theme="1"/>
        <rFont val="Calibri"/>
        <family val="2"/>
        <scheme val="minor"/>
      </rPr>
      <t>el</t>
    </r>
    <r>
      <rPr>
        <b/>
        <sz val="11"/>
        <color theme="1"/>
        <rFont val="Calibri"/>
        <family val="2"/>
        <scheme val="minor"/>
      </rPr>
      <t>/kgCO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</si>
  <si>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Jahr der Inbetriebnahme</t>
  </si>
  <si>
    <t>Name der Anlage</t>
  </si>
  <si>
    <t>Abschnitt von…</t>
  </si>
  <si>
    <t>…bis</t>
  </si>
  <si>
    <t>Übersicht über die technische Lebensdauer der jeweilig untersuchten Technologien</t>
  </si>
  <si>
    <t>Darstellung der abgeschiedenen Menge CO2 in der 
Schweiz für die Jahr 2030 bis 2050</t>
  </si>
  <si>
    <t>Energiepreise für die Schweiz für 2030 bis 2070 
entsprechend der Energieperpsektiven 2050+</t>
  </si>
  <si>
    <t>Übersicht zu den Kosten für den ausländischen Transport</t>
  </si>
  <si>
    <t>Übersicht zu den Kosten 
für die Onshore-Speicherung</t>
  </si>
  <si>
    <t>Übersicht zu den Kosten für den 
Transprt per Zug in der Schweiz</t>
  </si>
  <si>
    <r>
      <t>Kosten und Energiebedarfe für die 
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-Abscheidung an Zementwerken (6) in der Schweiz</t>
    </r>
  </si>
  <si>
    <t>Kosten und Energiebedarfe für die CO2-Abscheidung an 
KVA &amp; Biomasseanlagen in der Schweiz</t>
  </si>
  <si>
    <r>
      <t>Kosten und Energiebedarfe für die 
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-Abscheidung an Chemieanlagen in der Schweiz</t>
    </r>
  </si>
  <si>
    <t>Kosten und Energiebedarf der Kompressoren 
für den Transport per Pipeline</t>
  </si>
  <si>
    <t>Kosten und Energiebedarf für den Transport 
per Pipeline in der Schweiz</t>
  </si>
  <si>
    <r>
      <t>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/a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</si>
  <si>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Menge für den 
ausländischen Transport per Schiff</t>
    </r>
  </si>
  <si>
    <t>Energiekosten (CHF/MWh)</t>
  </si>
  <si>
    <r>
      <t>Jährliche Wärmebedarf 
(MWh</t>
    </r>
    <r>
      <rPr>
        <b/>
        <vertAlign val="subscript"/>
        <sz val="11"/>
        <color theme="1"/>
        <rFont val="Calibri"/>
        <family val="2"/>
        <scheme val="minor"/>
      </rPr>
      <t>th)</t>
    </r>
  </si>
  <si>
    <t>Jährliche Strombedarf 
(MWhel)</t>
  </si>
  <si>
    <t>Basel 
(Trunkline Ost*)</t>
  </si>
  <si>
    <t>Collombey 
(Trunkline West*)</t>
  </si>
  <si>
    <t>KVA Thun*</t>
  </si>
  <si>
    <t>KVA Bern*</t>
  </si>
  <si>
    <t>Trunkline Ost 
(Rheintal)*</t>
  </si>
  <si>
    <t>Trunkline Ost* 
(Rheintal)</t>
  </si>
  <si>
    <t>KVA Genf*</t>
  </si>
  <si>
    <t>LONZA AG*</t>
  </si>
  <si>
    <t>*Der Bau der Pipeline erfolgt über mehrere Jahre. Die Kosten werden für das jeweilige Jahr dargestellt.</t>
  </si>
  <si>
    <r>
      <t>Wärmebedarf (gering)*
(MWh</t>
    </r>
    <r>
      <rPr>
        <b/>
        <vertAlign val="sub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>/kgCO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</si>
  <si>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Jährliche Wärmebedarf 
(gering)* (MWh</t>
    </r>
    <r>
      <rPr>
        <b/>
        <vertAlign val="subscript"/>
        <sz val="11"/>
        <color theme="1"/>
        <rFont val="Calibri"/>
        <family val="2"/>
        <scheme val="minor"/>
      </rPr>
      <t>th)</t>
    </r>
  </si>
  <si>
    <t>*Abwärmenutzung integriert</t>
  </si>
  <si>
    <t>Booster*</t>
  </si>
  <si>
    <t>*Für die Boosterstationen wird die jährliche Durchflussmenge für deren 
Auslegung angegeben. Bei den anderen Anlagen ergibt sich die Durchflussmenge aus der Größe der Anlage.</t>
  </si>
  <si>
    <t>Annahmen zu Kosten und Energiebedarfen für die Berechnung der Kompressoren für den Pipelinetransport in der Schweiz</t>
  </si>
  <si>
    <t>Alle Szenarien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</si>
</sst>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0.0"/>
    <numFmt numFmtId="166" formatCode="0.000"/>
    <numFmt numFmtId="167" formatCode="0.0000"/>
    <numFmt numFmtId="168" formatCode="0.00000"/>
    <numFmt numFmtId="169" formatCode="_-* #,##0.0_-;\-* #,##0.0_-;_-* &quot;-&quot;??_-;_-@_-"/>
    <numFmt numFmtId="170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Source Sans Pro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231">
    <xf numFmtId="0" fontId="0" fillId="0" borderId="0" xfId="0"/>
    <xf numFmtId="165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0" fontId="4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17" fontId="0" fillId="0" borderId="8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2" fontId="0" fillId="0" borderId="7" xfId="0" applyNumberFormat="1" applyBorder="1"/>
    <xf numFmtId="2" fontId="0" fillId="0" borderId="5" xfId="0" applyNumberFormat="1" applyBorder="1"/>
    <xf numFmtId="0" fontId="0" fillId="0" borderId="2" xfId="0" applyBorder="1" applyAlignment="1">
      <alignment horizontal="center"/>
    </xf>
    <xf numFmtId="165" fontId="0" fillId="0" borderId="5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4" fontId="0" fillId="0" borderId="0" xfId="1" applyFont="1" applyBorder="1"/>
    <xf numFmtId="164" fontId="0" fillId="0" borderId="7" xfId="1" applyFont="1" applyBorder="1"/>
    <xf numFmtId="2" fontId="0" fillId="0" borderId="8" xfId="0" applyNumberFormat="1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164" fontId="0" fillId="0" borderId="5" xfId="1" applyFont="1" applyBorder="1"/>
    <xf numFmtId="167" fontId="0" fillId="0" borderId="5" xfId="0" applyNumberFormat="1" applyBorder="1"/>
    <xf numFmtId="167" fontId="0" fillId="0" borderId="8" xfId="0" applyNumberFormat="1" applyBorder="1"/>
    <xf numFmtId="164" fontId="0" fillId="0" borderId="8" xfId="1" applyFont="1" applyBorder="1"/>
    <xf numFmtId="0" fontId="0" fillId="0" borderId="2" xfId="0" applyBorder="1" applyAlignment="1">
      <alignment wrapText="1"/>
    </xf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0" borderId="0" xfId="0" applyAlignment="1">
      <alignment wrapText="1"/>
    </xf>
    <xf numFmtId="166" fontId="0" fillId="0" borderId="7" xfId="0" applyNumberFormat="1" applyBorder="1"/>
    <xf numFmtId="167" fontId="0" fillId="0" borderId="7" xfId="0" applyNumberFormat="1" applyBorder="1"/>
    <xf numFmtId="168" fontId="0" fillId="0" borderId="7" xfId="0" applyNumberFormat="1" applyBorder="1"/>
    <xf numFmtId="1" fontId="0" fillId="0" borderId="5" xfId="0" applyNumberFormat="1" applyBorder="1"/>
    <xf numFmtId="0" fontId="0" fillId="0" borderId="7" xfId="0" applyBorder="1" applyAlignment="1">
      <alignment wrapText="1"/>
    </xf>
    <xf numFmtId="1" fontId="0" fillId="0" borderId="8" xfId="0" applyNumberFormat="1" applyBorder="1"/>
    <xf numFmtId="169" fontId="0" fillId="0" borderId="0" xfId="1" applyNumberFormat="1" applyFont="1" applyBorder="1"/>
    <xf numFmtId="169" fontId="0" fillId="0" borderId="5" xfId="1" applyNumberFormat="1" applyFont="1" applyBorder="1"/>
    <xf numFmtId="17" fontId="0" fillId="0" borderId="0" xfId="0" applyNumberFormat="1" applyAlignment="1">
      <alignment vertical="center"/>
    </xf>
    <xf numFmtId="1" fontId="0" fillId="0" borderId="0" xfId="0" applyNumberFormat="1"/>
    <xf numFmtId="0" fontId="4" fillId="0" borderId="0" xfId="2" applyFont="1" applyFill="1" applyBorder="1"/>
    <xf numFmtId="0" fontId="4" fillId="0" borderId="5" xfId="2" applyFont="1" applyFill="1" applyBorder="1"/>
    <xf numFmtId="9" fontId="0" fillId="0" borderId="0" xfId="0" applyNumberFormat="1"/>
    <xf numFmtId="9" fontId="0" fillId="0" borderId="7" xfId="0" applyNumberFormat="1" applyBorder="1"/>
    <xf numFmtId="1" fontId="0" fillId="0" borderId="7" xfId="0" applyNumberFormat="1" applyBorder="1"/>
    <xf numFmtId="0" fontId="5" fillId="0" borderId="0" xfId="0" applyFont="1"/>
    <xf numFmtId="0" fontId="10" fillId="0" borderId="0" xfId="0" applyFont="1"/>
    <xf numFmtId="0" fontId="5" fillId="3" borderId="0" xfId="0" applyFont="1" applyFill="1"/>
    <xf numFmtId="0" fontId="5" fillId="6" borderId="0" xfId="0" applyFont="1" applyFill="1"/>
    <xf numFmtId="0" fontId="10" fillId="6" borderId="0" xfId="0" applyFont="1" applyFill="1"/>
    <xf numFmtId="0" fontId="11" fillId="6" borderId="0" xfId="0" applyFont="1" applyFill="1"/>
    <xf numFmtId="0" fontId="12" fillId="6" borderId="0" xfId="0" applyFont="1" applyFill="1"/>
    <xf numFmtId="0" fontId="12" fillId="6" borderId="12" xfId="0" applyFont="1" applyFill="1" applyBorder="1"/>
    <xf numFmtId="0" fontId="4" fillId="0" borderId="12" xfId="0" applyFont="1" applyBorder="1"/>
    <xf numFmtId="0" fontId="10" fillId="6" borderId="12" xfId="0" applyFont="1" applyFill="1" applyBorder="1"/>
    <xf numFmtId="0" fontId="0" fillId="0" borderId="12" xfId="0" applyBorder="1"/>
    <xf numFmtId="0" fontId="0" fillId="6" borderId="0" xfId="0" applyFill="1"/>
    <xf numFmtId="0" fontId="5" fillId="6" borderId="7" xfId="0" applyFont="1" applyFill="1" applyBorder="1"/>
    <xf numFmtId="0" fontId="5" fillId="6" borderId="13" xfId="0" applyFont="1" applyFill="1" applyBorder="1"/>
    <xf numFmtId="0" fontId="0" fillId="0" borderId="13" xfId="0" applyBorder="1"/>
    <xf numFmtId="0" fontId="5" fillId="0" borderId="7" xfId="0" applyFont="1" applyBorder="1"/>
    <xf numFmtId="0" fontId="0" fillId="0" borderId="14" xfId="0" applyBorder="1"/>
    <xf numFmtId="0" fontId="5" fillId="0" borderId="14" xfId="0" applyFont="1" applyBorder="1"/>
    <xf numFmtId="0" fontId="0" fillId="0" borderId="15" xfId="0" applyBorder="1"/>
    <xf numFmtId="2" fontId="0" fillId="0" borderId="14" xfId="0" applyNumberFormat="1" applyBorder="1"/>
    <xf numFmtId="0" fontId="10" fillId="6" borderId="16" xfId="0" applyFont="1" applyFill="1" applyBorder="1"/>
    <xf numFmtId="0" fontId="4" fillId="4" borderId="17" xfId="0" applyFont="1" applyFill="1" applyBorder="1"/>
    <xf numFmtId="0" fontId="10" fillId="4" borderId="17" xfId="0" applyFont="1" applyFill="1" applyBorder="1"/>
    <xf numFmtId="2" fontId="4" fillId="4" borderId="17" xfId="0" applyNumberFormat="1" applyFont="1" applyFill="1" applyBorder="1"/>
    <xf numFmtId="0" fontId="10" fillId="6" borderId="18" xfId="0" applyFont="1" applyFill="1" applyBorder="1"/>
    <xf numFmtId="0" fontId="4" fillId="4" borderId="19" xfId="0" applyFont="1" applyFill="1" applyBorder="1"/>
    <xf numFmtId="165" fontId="0" fillId="0" borderId="14" xfId="0" applyNumberFormat="1" applyBorder="1"/>
    <xf numFmtId="0" fontId="4" fillId="0" borderId="14" xfId="0" applyFont="1" applyBorder="1"/>
    <xf numFmtId="0" fontId="10" fillId="0" borderId="14" xfId="0" applyFont="1" applyBorder="1"/>
    <xf numFmtId="2" fontId="4" fillId="0" borderId="14" xfId="0" applyNumberFormat="1" applyFont="1" applyBorder="1"/>
    <xf numFmtId="0" fontId="0" fillId="3" borderId="0" xfId="0" applyFill="1"/>
    <xf numFmtId="165" fontId="4" fillId="0" borderId="14" xfId="0" applyNumberFormat="1" applyFont="1" applyBorder="1"/>
    <xf numFmtId="0" fontId="0" fillId="3" borderId="12" xfId="0" applyFill="1" applyBorder="1"/>
    <xf numFmtId="2" fontId="0" fillId="0" borderId="12" xfId="0" applyNumberFormat="1" applyBorder="1"/>
    <xf numFmtId="2" fontId="0" fillId="0" borderId="15" xfId="0" applyNumberFormat="1" applyBorder="1"/>
    <xf numFmtId="2" fontId="10" fillId="0" borderId="7" xfId="0" applyNumberFormat="1" applyFont="1" applyBorder="1"/>
    <xf numFmtId="0" fontId="10" fillId="6" borderId="9" xfId="0" applyFont="1" applyFill="1" applyBorder="1"/>
    <xf numFmtId="0" fontId="10" fillId="6" borderId="10" xfId="0" applyFont="1" applyFill="1" applyBorder="1"/>
    <xf numFmtId="0" fontId="10" fillId="6" borderId="11" xfId="0" applyFont="1" applyFill="1" applyBorder="1"/>
    <xf numFmtId="0" fontId="4" fillId="0" borderId="4" xfId="0" applyFont="1" applyBorder="1"/>
    <xf numFmtId="0" fontId="4" fillId="0" borderId="5" xfId="0" applyFont="1" applyBorder="1"/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4" borderId="20" xfId="0" applyNumberFormat="1" applyFont="1" applyFill="1" applyBorder="1"/>
    <xf numFmtId="2" fontId="4" fillId="4" borderId="21" xfId="0" applyNumberFormat="1" applyFont="1" applyFill="1" applyBorder="1"/>
    <xf numFmtId="2" fontId="10" fillId="0" borderId="4" xfId="0" applyNumberFormat="1" applyFont="1" applyBorder="1"/>
    <xf numFmtId="2" fontId="10" fillId="0" borderId="0" xfId="0" applyNumberFormat="1" applyFont="1"/>
    <xf numFmtId="2" fontId="10" fillId="0" borderId="5" xfId="0" applyNumberFormat="1" applyFont="1" applyBorder="1"/>
    <xf numFmtId="0" fontId="10" fillId="6" borderId="22" xfId="0" applyFont="1" applyFill="1" applyBorder="1"/>
    <xf numFmtId="0" fontId="10" fillId="6" borderId="23" xfId="0" applyFont="1" applyFill="1" applyBorder="1"/>
    <xf numFmtId="2" fontId="10" fillId="0" borderId="6" xfId="0" applyNumberFormat="1" applyFont="1" applyBorder="1"/>
    <xf numFmtId="2" fontId="10" fillId="0" borderId="8" xfId="0" applyNumberFormat="1" applyFont="1" applyBorder="1"/>
    <xf numFmtId="0" fontId="10" fillId="6" borderId="24" xfId="0" applyFont="1" applyFill="1" applyBorder="1"/>
    <xf numFmtId="0" fontId="0" fillId="0" borderId="25" xfId="0" applyBorder="1"/>
    <xf numFmtId="0" fontId="0" fillId="0" borderId="26" xfId="0" applyBorder="1"/>
    <xf numFmtId="0" fontId="4" fillId="0" borderId="25" xfId="0" applyFont="1" applyBorder="1"/>
    <xf numFmtId="2" fontId="4" fillId="0" borderId="26" xfId="0" applyNumberFormat="1" applyFont="1" applyBorder="1"/>
    <xf numFmtId="165" fontId="4" fillId="0" borderId="0" xfId="0" applyNumberFormat="1" applyFont="1"/>
    <xf numFmtId="165" fontId="4" fillId="0" borderId="5" xfId="0" applyNumberFormat="1" applyFont="1" applyBorder="1"/>
    <xf numFmtId="0" fontId="4" fillId="0" borderId="6" xfId="0" applyFont="1" applyBorder="1"/>
    <xf numFmtId="0" fontId="10" fillId="0" borderId="7" xfId="0" applyFont="1" applyBorder="1"/>
    <xf numFmtId="0" fontId="4" fillId="0" borderId="7" xfId="0" applyFont="1" applyBorder="1"/>
    <xf numFmtId="2" fontId="4" fillId="0" borderId="7" xfId="0" applyNumberFormat="1" applyFont="1" applyBorder="1"/>
    <xf numFmtId="164" fontId="4" fillId="0" borderId="14" xfId="1" applyFont="1" applyBorder="1"/>
    <xf numFmtId="0" fontId="4" fillId="0" borderId="15" xfId="0" applyFont="1" applyBorder="1"/>
    <xf numFmtId="165" fontId="4" fillId="0" borderId="26" xfId="0" applyNumberFormat="1" applyFont="1" applyBorder="1"/>
    <xf numFmtId="164" fontId="4" fillId="0" borderId="0" xfId="1" applyFont="1" applyBorder="1"/>
    <xf numFmtId="164" fontId="4" fillId="0" borderId="5" xfId="0" applyNumberFormat="1" applyFont="1" applyBorder="1"/>
    <xf numFmtId="0" fontId="4" fillId="0" borderId="13" xfId="0" applyFont="1" applyBorder="1"/>
    <xf numFmtId="2" fontId="4" fillId="0" borderId="8" xfId="0" applyNumberFormat="1" applyFont="1" applyBorder="1"/>
    <xf numFmtId="0" fontId="4" fillId="0" borderId="26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/>
    <xf numFmtId="0" fontId="5" fillId="4" borderId="4" xfId="0" applyFont="1" applyFill="1" applyBorder="1"/>
    <xf numFmtId="0" fontId="5" fillId="0" borderId="25" xfId="0" applyFont="1" applyBorder="1"/>
    <xf numFmtId="0" fontId="5" fillId="0" borderId="14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5" borderId="1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0" fillId="4" borderId="0" xfId="0" applyFill="1"/>
    <xf numFmtId="164" fontId="5" fillId="4" borderId="0" xfId="1" applyFont="1" applyFill="1" applyBorder="1"/>
    <xf numFmtId="164" fontId="5" fillId="4" borderId="5" xfId="1" applyFont="1" applyFill="1" applyBorder="1"/>
    <xf numFmtId="0" fontId="5" fillId="4" borderId="6" xfId="0" applyFont="1" applyFill="1" applyBorder="1"/>
    <xf numFmtId="0" fontId="0" fillId="4" borderId="7" xfId="0" applyFill="1" applyBorder="1"/>
    <xf numFmtId="165" fontId="10" fillId="0" borderId="14" xfId="0" applyNumberFormat="1" applyFont="1" applyBorder="1"/>
    <xf numFmtId="165" fontId="10" fillId="0" borderId="0" xfId="0" applyNumberFormat="1" applyFont="1"/>
    <xf numFmtId="0" fontId="4" fillId="0" borderId="0" xfId="1" applyNumberFormat="1" applyFont="1" applyBorder="1" applyAlignment="1"/>
    <xf numFmtId="2" fontId="4" fillId="0" borderId="0" xfId="1" applyNumberFormat="1" applyFont="1" applyBorder="1"/>
    <xf numFmtId="0" fontId="4" fillId="0" borderId="0" xfId="1" applyNumberFormat="1" applyFont="1" applyBorder="1"/>
    <xf numFmtId="0" fontId="14" fillId="0" borderId="0" xfId="0" applyFont="1" applyAlignment="1">
      <alignment horizontal="left" vertical="top"/>
    </xf>
    <xf numFmtId="0" fontId="14" fillId="0" borderId="0" xfId="0" applyFont="1"/>
    <xf numFmtId="0" fontId="11" fillId="6" borderId="12" xfId="0" applyFont="1" applyFill="1" applyBorder="1"/>
    <xf numFmtId="0" fontId="15" fillId="3" borderId="0" xfId="0" applyFont="1" applyFill="1"/>
    <xf numFmtId="170" fontId="4" fillId="0" borderId="0" xfId="1" applyNumberFormat="1" applyFont="1"/>
    <xf numFmtId="170" fontId="4" fillId="0" borderId="0" xfId="0" applyNumberFormat="1" applyFont="1"/>
    <xf numFmtId="170" fontId="4" fillId="0" borderId="12" xfId="1" applyNumberFormat="1" applyFont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/>
    <xf numFmtId="1" fontId="4" fillId="0" borderId="5" xfId="0" applyNumberFormat="1" applyFont="1" applyBorder="1"/>
    <xf numFmtId="170" fontId="4" fillId="0" borderId="0" xfId="1" applyNumberFormat="1" applyFont="1" applyBorder="1"/>
    <xf numFmtId="170" fontId="4" fillId="0" borderId="5" xfId="1" applyNumberFormat="1" applyFont="1" applyBorder="1"/>
    <xf numFmtId="170" fontId="4" fillId="0" borderId="14" xfId="1" applyNumberFormat="1" applyFont="1" applyBorder="1"/>
    <xf numFmtId="170" fontId="4" fillId="0" borderId="26" xfId="1" applyNumberFormat="1" applyFont="1" applyBorder="1"/>
    <xf numFmtId="170" fontId="4" fillId="0" borderId="5" xfId="0" applyNumberFormat="1" applyFont="1" applyBorder="1"/>
    <xf numFmtId="170" fontId="4" fillId="0" borderId="7" xfId="1" applyNumberFormat="1" applyFont="1" applyBorder="1"/>
    <xf numFmtId="170" fontId="4" fillId="0" borderId="8" xfId="1" applyNumberFormat="1" applyFont="1" applyBorder="1"/>
    <xf numFmtId="0" fontId="5" fillId="0" borderId="2" xfId="0" applyFont="1" applyBorder="1"/>
    <xf numFmtId="0" fontId="5" fillId="0" borderId="3" xfId="0" applyFont="1" applyBorder="1"/>
    <xf numFmtId="170" fontId="0" fillId="0" borderId="0" xfId="1" applyNumberFormat="1" applyFont="1" applyBorder="1"/>
    <xf numFmtId="170" fontId="0" fillId="0" borderId="0" xfId="0" applyNumberFormat="1"/>
    <xf numFmtId="170" fontId="0" fillId="0" borderId="7" xfId="1" applyNumberFormat="1" applyFont="1" applyBorder="1"/>
    <xf numFmtId="0" fontId="5" fillId="0" borderId="2" xfId="0" applyFont="1" applyBorder="1" applyAlignment="1">
      <alignment wrapText="1"/>
    </xf>
    <xf numFmtId="0" fontId="5" fillId="0" borderId="1" xfId="0" applyFont="1" applyBorder="1"/>
    <xf numFmtId="170" fontId="0" fillId="0" borderId="5" xfId="1" applyNumberFormat="1" applyFont="1" applyBorder="1"/>
    <xf numFmtId="170" fontId="0" fillId="0" borderId="8" xfId="1" applyNumberFormat="1" applyFont="1" applyBorder="1"/>
    <xf numFmtId="0" fontId="5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170" fontId="5" fillId="4" borderId="7" xfId="1" applyNumberFormat="1" applyFont="1" applyFill="1" applyBorder="1"/>
    <xf numFmtId="170" fontId="5" fillId="4" borderId="8" xfId="1" applyNumberFormat="1" applyFont="1" applyFill="1" applyBorder="1"/>
    <xf numFmtId="2" fontId="4" fillId="0" borderId="17" xfId="0" applyNumberFormat="1" applyFont="1" applyBorder="1"/>
    <xf numFmtId="2" fontId="4" fillId="0" borderId="21" xfId="0" applyNumberFormat="1" applyFont="1" applyBorder="1"/>
    <xf numFmtId="0" fontId="10" fillId="0" borderId="5" xfId="0" applyFont="1" applyBorder="1"/>
    <xf numFmtId="2" fontId="4" fillId="0" borderId="27" xfId="0" applyNumberFormat="1" applyFont="1" applyBorder="1"/>
    <xf numFmtId="0" fontId="4" fillId="0" borderId="1" xfId="0" applyFont="1" applyBorder="1"/>
    <xf numFmtId="0" fontId="10" fillId="0" borderId="2" xfId="0" applyFont="1" applyBorder="1"/>
    <xf numFmtId="0" fontId="4" fillId="0" borderId="2" xfId="0" applyFont="1" applyBorder="1"/>
    <xf numFmtId="0" fontId="4" fillId="0" borderId="28" xfId="0" applyFont="1" applyBorder="1"/>
    <xf numFmtId="0" fontId="4" fillId="0" borderId="3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2" fontId="4" fillId="0" borderId="30" xfId="0" applyNumberFormat="1" applyFont="1" applyBorder="1"/>
    <xf numFmtId="2" fontId="4" fillId="0" borderId="31" xfId="0" applyNumberFormat="1" applyFont="1" applyBorder="1"/>
    <xf numFmtId="170" fontId="0" fillId="3" borderId="0" xfId="0" applyNumberFormat="1" applyFill="1"/>
    <xf numFmtId="2" fontId="0" fillId="3" borderId="0" xfId="0" applyNumberForma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5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5" fillId="3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5" borderId="2" xfId="0" applyFont="1" applyFill="1" applyBorder="1" applyAlignment="1">
      <alignment horizontal="center"/>
    </xf>
  </cellXfs>
  <cellStyles count="3">
    <cellStyle name="60 % - Akzent4" xfId="2" builtinId="44"/>
    <cellStyle name="Komma" xfId="1" builtinId="3"/>
    <cellStyle name="Standard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Source Sans Pro" panose="020B0503030403020204" pitchFamily="34" charset="0"/>
                <a:ea typeface="Source Sans Pro" panose="020B0503030403020204" pitchFamily="34" charset="0"/>
              </a:rPr>
              <a:t>CAPEX Aminwäsche Zement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7030A0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0.46619028871391077"/>
                  <c:y val="5.902328287199100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Lit>
              <c:formatCode>General</c:formatCode>
              <c:ptCount val="10"/>
              <c:pt idx="0">
                <c:v>0</c:v>
              </c:pt>
              <c:pt idx="1">
                <c:v>0.625</c:v>
              </c:pt>
              <c:pt idx="2">
                <c:v>1.5625</c:v>
              </c:pt>
              <c:pt idx="3">
                <c:v>3.125</c:v>
              </c:pt>
              <c:pt idx="4">
                <c:v>6.25</c:v>
              </c:pt>
              <c:pt idx="5">
                <c:v>9.375</c:v>
              </c:pt>
              <c:pt idx="6">
                <c:v>10.9375</c:v>
              </c:pt>
              <c:pt idx="7">
                <c:v>14.0625</c:v>
              </c:pt>
              <c:pt idx="8">
                <c:v>26.5625</c:v>
              </c:pt>
              <c:pt idx="9">
                <c:v>31.25</c:v>
              </c:pt>
            </c:numLit>
          </c:xVal>
          <c:yVal>
            <c:numLit>
              <c:formatCode>General</c:formatCode>
              <c:ptCount val="10"/>
              <c:pt idx="1">
                <c:v>7.5502551321511318</c:v>
              </c:pt>
              <c:pt idx="2">
                <c:v>13.496333419009403</c:v>
              </c:pt>
              <c:pt idx="3">
                <c:v>20.942991330929374</c:v>
              </c:pt>
              <c:pt idx="4">
                <c:v>32.498373615281942</c:v>
              </c:pt>
              <c:pt idx="5">
                <c:v>42.022886120521299</c:v>
              </c:pt>
              <c:pt idx="6">
                <c:v>46.336523446190874</c:v>
              </c:pt>
              <c:pt idx="7">
                <c:v>54.338810267966757</c:v>
              </c:pt>
              <c:pt idx="8">
                <c:v>81.320000000000007</c:v>
              </c:pt>
              <c:pt idx="9">
                <c:v>90.14439180947798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AC9-474E-8005-3C4B003A0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842968"/>
        <c:axId val="670845920"/>
      </c:scatterChart>
      <c:valAx>
        <c:axId val="670842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Abgeschiedene</a:t>
                </a:r>
                <a:r>
                  <a:rPr lang="en-US" baseline="0"/>
                  <a:t> Menge CO</a:t>
                </a:r>
                <a:r>
                  <a:rPr lang="en-US" baseline="-25000"/>
                  <a:t>2</a:t>
                </a:r>
                <a:r>
                  <a:rPr lang="en-US" baseline="0"/>
                  <a:t> (kg/s)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0845920"/>
        <c:crosses val="autoZero"/>
        <c:crossBetween val="midCat"/>
      </c:valAx>
      <c:valAx>
        <c:axId val="670845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CAPEX 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0842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Source Sans Pro" panose="020B0503030403020204" pitchFamily="34" charset="0"/>
                <a:ea typeface="Source Sans Pro" panose="020B0503030403020204" pitchFamily="34" charset="0"/>
              </a:rPr>
              <a:t>CAPEX Oxyfuel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7030A0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0.51991513560804903"/>
                  <c:y val="6.730058937964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Lit>
              <c:formatCode>General</c:formatCode>
              <c:ptCount val="10"/>
              <c:pt idx="0">
                <c:v>0</c:v>
              </c:pt>
              <c:pt idx="1">
                <c:v>0.625</c:v>
              </c:pt>
              <c:pt idx="2">
                <c:v>1.5625</c:v>
              </c:pt>
              <c:pt idx="3">
                <c:v>3.125</c:v>
              </c:pt>
              <c:pt idx="4">
                <c:v>6.25</c:v>
              </c:pt>
              <c:pt idx="5">
                <c:v>9.375</c:v>
              </c:pt>
              <c:pt idx="6">
                <c:v>10.9375</c:v>
              </c:pt>
              <c:pt idx="7">
                <c:v>14.0625</c:v>
              </c:pt>
              <c:pt idx="8">
                <c:v>26.5625</c:v>
              </c:pt>
              <c:pt idx="9">
                <c:v>31.25</c:v>
              </c:pt>
            </c:numLit>
          </c:xVal>
          <c:yVal>
            <c:numLit>
              <c:formatCode>General</c:formatCode>
              <c:ptCount val="10"/>
              <c:pt idx="1">
                <c:v>12.716219169938748</c:v>
              </c:pt>
              <c:pt idx="2">
                <c:v>22.730666810963204</c:v>
              </c:pt>
              <c:pt idx="3">
                <c:v>35.27240645209158</c:v>
              </c:pt>
              <c:pt idx="4">
                <c:v>54.734102931001161</c:v>
              </c:pt>
              <c:pt idx="5">
                <c:v>70.775387150351662</c:v>
              </c:pt>
              <c:pt idx="6">
                <c:v>78.040460540953049</c:v>
              </c:pt>
              <c:pt idx="7">
                <c:v>91.517996240786118</c:v>
              </c:pt>
              <c:pt idx="8">
                <c:v>136.96</c:v>
              </c:pt>
              <c:pt idx="9">
                <c:v>151.82213357385763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6A37-44F2-8442-05F668309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452312"/>
        <c:axId val="888452968"/>
      </c:scatterChart>
      <c:valAx>
        <c:axId val="888452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Abgeschiedene Menge CO</a:t>
                </a:r>
                <a:r>
                  <a:rPr lang="en-US" baseline="-25000"/>
                  <a:t>2</a:t>
                </a:r>
                <a:r>
                  <a:rPr lang="en-US" baseline="0"/>
                  <a:t> (kg/s)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8452968"/>
        <c:crosses val="autoZero"/>
        <c:crossBetween val="midCat"/>
      </c:valAx>
      <c:valAx>
        <c:axId val="888452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CAPEX</a:t>
                </a:r>
                <a:r>
                  <a:rPr lang="en-US" baseline="0"/>
                  <a:t> (Mio. €)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8452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CAPEX</a:t>
            </a:r>
            <a:r>
              <a:rPr lang="en-US" sz="1200" b="1" baseline="0"/>
              <a:t> Chilled Ammonia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7030A0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0.53655380577427825"/>
                  <c:y val="1.704407473422855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aseline="0"/>
                      <a:t>y = 19,94x</a:t>
                    </a:r>
                    <a:r>
                      <a:rPr lang="en-US" sz="1000" baseline="30000"/>
                      <a:t>0,6339</a:t>
                    </a:r>
                    <a:endParaRPr lang="en-US" sz="10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Lit>
              <c:formatCode>General</c:formatCode>
              <c:ptCount val="10"/>
              <c:pt idx="0">
                <c:v>0</c:v>
              </c:pt>
              <c:pt idx="1">
                <c:v>0.625</c:v>
              </c:pt>
              <c:pt idx="2">
                <c:v>1.5625</c:v>
              </c:pt>
              <c:pt idx="3">
                <c:v>3.125</c:v>
              </c:pt>
              <c:pt idx="4">
                <c:v>6.25</c:v>
              </c:pt>
              <c:pt idx="5">
                <c:v>9.375</c:v>
              </c:pt>
              <c:pt idx="6">
                <c:v>10.9375</c:v>
              </c:pt>
              <c:pt idx="7">
                <c:v>14.0625</c:v>
              </c:pt>
              <c:pt idx="8">
                <c:v>26.5625</c:v>
              </c:pt>
              <c:pt idx="9">
                <c:v>31.25</c:v>
              </c:pt>
            </c:numLit>
          </c:xVal>
          <c:yVal>
            <c:numLit>
              <c:formatCode>General</c:formatCode>
              <c:ptCount val="10"/>
              <c:pt idx="1">
                <c:v>14.802473877506824</c:v>
              </c:pt>
              <c:pt idx="2">
                <c:v>26.459916834636854</c:v>
              </c:pt>
              <c:pt idx="3">
                <c:v>41.059285635637849</c:v>
              </c:pt>
              <c:pt idx="4">
                <c:v>63.713916693118534</c:v>
              </c:pt>
              <c:pt idx="5">
                <c:v>82.38697410470624</c:v>
              </c:pt>
              <c:pt idx="6">
                <c:v>90.843973598453161</c:v>
              </c:pt>
              <c:pt idx="7">
                <c:v>106.53266749904009</c:v>
              </c:pt>
              <c:pt idx="8">
                <c:v>159.43</c:v>
              </c:pt>
              <c:pt idx="9">
                <c:v>176.73045236331865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D5D-4853-8CBE-DC443DE46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710104"/>
        <c:axId val="880707808"/>
      </c:scatterChart>
      <c:valAx>
        <c:axId val="880710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Abgeschiedene</a:t>
                </a:r>
                <a:r>
                  <a:rPr lang="en-US" baseline="0"/>
                  <a:t> Menge CO</a:t>
                </a:r>
                <a:r>
                  <a:rPr lang="en-US" baseline="-25000"/>
                  <a:t>2</a:t>
                </a:r>
                <a:r>
                  <a:rPr lang="en-US" baseline="0"/>
                  <a:t> (kg/s)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0707808"/>
        <c:crosses val="autoZero"/>
        <c:crossBetween val="midCat"/>
      </c:valAx>
      <c:valAx>
        <c:axId val="880707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CAPEX</a:t>
                </a:r>
                <a:r>
                  <a:rPr lang="en-US" baseline="0"/>
                  <a:t> Mio. €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0710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CAPEX Membran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7030A0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0.50871511198175023"/>
                  <c:y val="1.918318000979017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Lit>
              <c:formatCode>General</c:formatCode>
              <c:ptCount val="10"/>
              <c:pt idx="0">
                <c:v>0</c:v>
              </c:pt>
              <c:pt idx="1">
                <c:v>0.625</c:v>
              </c:pt>
              <c:pt idx="2">
                <c:v>1.5625</c:v>
              </c:pt>
              <c:pt idx="3">
                <c:v>3.125</c:v>
              </c:pt>
              <c:pt idx="4">
                <c:v>6.25</c:v>
              </c:pt>
              <c:pt idx="5">
                <c:v>9.375</c:v>
              </c:pt>
              <c:pt idx="6">
                <c:v>10.9375</c:v>
              </c:pt>
              <c:pt idx="7">
                <c:v>14.0625</c:v>
              </c:pt>
              <c:pt idx="8">
                <c:v>26.5625</c:v>
              </c:pt>
              <c:pt idx="9">
                <c:v>31.25</c:v>
              </c:pt>
            </c:numLit>
          </c:xVal>
          <c:yVal>
            <c:numLit>
              <c:formatCode>General</c:formatCode>
              <c:ptCount val="10"/>
              <c:pt idx="1">
                <c:v>24.538329179491178</c:v>
              </c:pt>
              <c:pt idx="2">
                <c:v>43.86308361178056</c:v>
              </c:pt>
              <c:pt idx="3">
                <c:v>68.064721825520465</c:v>
              </c:pt>
              <c:pt idx="4">
                <c:v>105.6197142496663</c:v>
              </c:pt>
              <c:pt idx="5">
                <c:v>136.57437989169424</c:v>
              </c:pt>
              <c:pt idx="6">
                <c:v>150.59370120012034</c:v>
              </c:pt>
              <c:pt idx="7">
                <c:v>176.60113337089194</c:v>
              </c:pt>
              <c:pt idx="8">
                <c:v>264.29000000000002</c:v>
              </c:pt>
              <c:pt idx="9">
                <c:v>292.96927338080343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8D2-423A-966B-0A5A70362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703216"/>
        <c:axId val="880708792"/>
      </c:scatterChart>
      <c:valAx>
        <c:axId val="88070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Abgeschiedene</a:t>
                </a:r>
                <a:r>
                  <a:rPr lang="en-US" baseline="0"/>
                  <a:t> Menge CO</a:t>
                </a:r>
                <a:r>
                  <a:rPr lang="en-US" baseline="-25000"/>
                  <a:t>2 </a:t>
                </a:r>
                <a:r>
                  <a:rPr lang="en-US" baseline="0"/>
                  <a:t>(kg/s)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0708792"/>
        <c:crosses val="autoZero"/>
        <c:crossBetween val="midCat"/>
      </c:valAx>
      <c:valAx>
        <c:axId val="880708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CAPEX</a:t>
                </a:r>
                <a:r>
                  <a:rPr lang="en-US" baseline="0"/>
                  <a:t> Mio. €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0703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3</xdr:col>
      <xdr:colOff>1247775</xdr:colOff>
      <xdr:row>31</xdr:row>
      <xdr:rowOff>148936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3</xdr:col>
      <xdr:colOff>1238250</xdr:colOff>
      <xdr:row>47</xdr:row>
      <xdr:rowOff>82261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3</xdr:col>
      <xdr:colOff>1238250</xdr:colOff>
      <xdr:row>62</xdr:row>
      <xdr:rowOff>145473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3</xdr:col>
      <xdr:colOff>1228725</xdr:colOff>
      <xdr:row>78</xdr:row>
      <xdr:rowOff>47625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2:E9" totalsRowShown="0" headerRowDxfId="1">
  <tableColumns count="5">
    <tableColumn id="1" xr3:uid="{00000000-0010-0000-0000-000001000000}" name="Technologie" dataDxfId="0"/>
    <tableColumn id="2" xr3:uid="{00000000-0010-0000-0000-000002000000}" name="Lebensdauer (a)"/>
    <tableColumn id="3" xr3:uid="{00000000-0010-0000-0000-000003000000}" name="Bauzeit  (a)"/>
    <tableColumn id="4" xr3:uid="{00000000-0010-0000-0000-000004000000}" name="Aufteilung Bauzeit (%)"/>
    <tableColumn id="5" xr3:uid="{00000000-0010-0000-0000-000005000000}" name="Quellen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zoomScale="70" zoomScaleNormal="70" workbookViewId="0">
      <selection activeCell="K23" sqref="K23"/>
    </sheetView>
  </sheetViews>
  <sheetFormatPr baseColWidth="10" defaultColWidth="10.85546875" defaultRowHeight="15" x14ac:dyDescent="0.25"/>
  <cols>
    <col min="1" max="1" width="54.42578125" style="64" bestFit="1" customWidth="1"/>
    <col min="2" max="2" width="16.28515625" style="92" customWidth="1"/>
    <col min="3" max="3" width="29.85546875" style="92" bestFit="1" customWidth="1"/>
    <col min="4" max="4" width="21.28515625" style="92" customWidth="1"/>
    <col min="5" max="5" width="42.140625" style="92" bestFit="1" customWidth="1"/>
    <col min="6" max="16384" width="10.85546875" style="92"/>
  </cols>
  <sheetData>
    <row r="1" spans="1:5" x14ac:dyDescent="0.25">
      <c r="A1" s="201" t="s">
        <v>419</v>
      </c>
      <c r="B1" s="201"/>
      <c r="C1" s="201"/>
      <c r="D1" s="201"/>
      <c r="E1" s="201"/>
    </row>
    <row r="2" spans="1:5" x14ac:dyDescent="0.25">
      <c r="A2" s="65" t="s">
        <v>45</v>
      </c>
      <c r="B2" s="65" t="s">
        <v>44</v>
      </c>
      <c r="C2" s="65" t="s">
        <v>404</v>
      </c>
      <c r="D2" s="65" t="s">
        <v>48</v>
      </c>
      <c r="E2" s="65" t="s">
        <v>47</v>
      </c>
    </row>
    <row r="3" spans="1:5" x14ac:dyDescent="0.25">
      <c r="A3" s="62" t="s">
        <v>405</v>
      </c>
      <c r="B3">
        <v>25</v>
      </c>
      <c r="C3">
        <v>3</v>
      </c>
      <c r="D3" t="s">
        <v>49</v>
      </c>
      <c r="E3" t="s">
        <v>50</v>
      </c>
    </row>
    <row r="4" spans="1:5" x14ac:dyDescent="0.25">
      <c r="A4" s="62" t="s">
        <v>406</v>
      </c>
      <c r="B4">
        <v>25</v>
      </c>
      <c r="C4">
        <v>2</v>
      </c>
      <c r="D4" t="s">
        <v>51</v>
      </c>
      <c r="E4" t="s">
        <v>52</v>
      </c>
    </row>
    <row r="5" spans="1:5" x14ac:dyDescent="0.25">
      <c r="A5" s="62" t="s">
        <v>32</v>
      </c>
      <c r="B5">
        <v>30</v>
      </c>
      <c r="C5" t="s">
        <v>56</v>
      </c>
      <c r="D5" t="s">
        <v>58</v>
      </c>
      <c r="E5" t="s">
        <v>57</v>
      </c>
    </row>
    <row r="6" spans="1:5" x14ac:dyDescent="0.25">
      <c r="A6" s="62" t="s">
        <v>43</v>
      </c>
      <c r="B6">
        <v>25</v>
      </c>
      <c r="C6"/>
      <c r="D6" t="s">
        <v>58</v>
      </c>
      <c r="E6" t="s">
        <v>55</v>
      </c>
    </row>
    <row r="7" spans="1:5" x14ac:dyDescent="0.25">
      <c r="A7" s="62" t="s">
        <v>46</v>
      </c>
      <c r="B7" s="160" t="s">
        <v>53</v>
      </c>
      <c r="C7"/>
      <c r="D7" t="s">
        <v>58</v>
      </c>
      <c r="E7" t="s">
        <v>54</v>
      </c>
    </row>
    <row r="8" spans="1:5" x14ac:dyDescent="0.25">
      <c r="A8" s="62" t="s">
        <v>408</v>
      </c>
      <c r="B8" s="160">
        <v>40</v>
      </c>
      <c r="C8"/>
      <c r="D8" t="s">
        <v>59</v>
      </c>
      <c r="E8" t="s">
        <v>60</v>
      </c>
    </row>
    <row r="9" spans="1:5" x14ac:dyDescent="0.25">
      <c r="A9" s="63" t="s">
        <v>61</v>
      </c>
      <c r="B9" s="161" t="s">
        <v>53</v>
      </c>
      <c r="C9"/>
      <c r="D9"/>
      <c r="E9"/>
    </row>
  </sheetData>
  <mergeCells count="1">
    <mergeCell ref="A1:E1"/>
  </mergeCells>
  <pageMargins left="0.7" right="0.7" top="0.78740157499999996" bottom="0.78740157499999996" header="0.3" footer="0.3"/>
  <legacy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5"/>
  <sheetViews>
    <sheetView zoomScale="60" zoomScaleNormal="60" workbookViewId="0">
      <selection activeCell="AA62" sqref="AA62"/>
    </sheetView>
  </sheetViews>
  <sheetFormatPr baseColWidth="10" defaultRowHeight="15" x14ac:dyDescent="0.25"/>
  <cols>
    <col min="1" max="1" width="8" bestFit="1" customWidth="1"/>
    <col min="2" max="2" width="11.140625" bestFit="1" customWidth="1"/>
    <col min="3" max="3" width="16.140625" bestFit="1" customWidth="1"/>
    <col min="4" max="4" width="13.28515625" bestFit="1" customWidth="1"/>
    <col min="5" max="5" width="10" bestFit="1" customWidth="1"/>
    <col min="6" max="8" width="11" bestFit="1" customWidth="1"/>
    <col min="9" max="18" width="12.28515625" bestFit="1" customWidth="1"/>
    <col min="19" max="28" width="13.2851562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2028</v>
      </c>
      <c r="G1">
        <v>2029</v>
      </c>
      <c r="H1">
        <v>2030</v>
      </c>
      <c r="I1">
        <v>2031</v>
      </c>
      <c r="J1">
        <v>2032</v>
      </c>
      <c r="K1">
        <v>2033</v>
      </c>
      <c r="L1">
        <v>2034</v>
      </c>
      <c r="M1">
        <v>2035</v>
      </c>
      <c r="N1">
        <v>2036</v>
      </c>
      <c r="O1">
        <v>2037</v>
      </c>
      <c r="P1">
        <v>2038</v>
      </c>
      <c r="Q1">
        <v>2039</v>
      </c>
      <c r="R1">
        <v>2040</v>
      </c>
      <c r="S1">
        <v>2041</v>
      </c>
      <c r="T1">
        <v>2042</v>
      </c>
      <c r="U1">
        <v>2043</v>
      </c>
      <c r="V1">
        <v>2044</v>
      </c>
      <c r="W1">
        <v>2045</v>
      </c>
      <c r="X1">
        <v>2046</v>
      </c>
      <c r="Y1">
        <v>2047</v>
      </c>
      <c r="Z1">
        <v>2048</v>
      </c>
      <c r="AA1">
        <v>2049</v>
      </c>
      <c r="AB1">
        <v>2050</v>
      </c>
    </row>
    <row r="2" spans="1:28" x14ac:dyDescent="0.25">
      <c r="B2" t="s">
        <v>24</v>
      </c>
      <c r="C2" t="s">
        <v>5</v>
      </c>
    </row>
    <row r="3" spans="1:28" x14ac:dyDescent="0.25">
      <c r="D3" t="s">
        <v>6</v>
      </c>
      <c r="E3" t="s">
        <v>7</v>
      </c>
      <c r="F3" s="3">
        <v>116.21713873695191</v>
      </c>
      <c r="G3" s="3">
        <v>87.162854052713911</v>
      </c>
      <c r="H3" s="3">
        <v>87.162854052713911</v>
      </c>
      <c r="I3" s="3"/>
      <c r="J3" s="3"/>
      <c r="K3" s="3">
        <v>95.285913310547883</v>
      </c>
      <c r="L3" s="3">
        <v>71.464434982910902</v>
      </c>
      <c r="M3" s="3">
        <v>71.464434982910902</v>
      </c>
      <c r="N3" s="3"/>
      <c r="O3" s="3">
        <v>82.386206526526351</v>
      </c>
      <c r="P3" s="3">
        <v>104.49084727283511</v>
      </c>
      <c r="Q3" s="3">
        <v>166.73598948199768</v>
      </c>
      <c r="R3" s="3">
        <v>86.716224511191001</v>
      </c>
      <c r="S3" s="3">
        <v>54.690330227735735</v>
      </c>
      <c r="T3" s="3"/>
      <c r="U3" s="3"/>
      <c r="V3" s="3">
        <v>75.32947357607604</v>
      </c>
      <c r="W3" s="3">
        <v>56.49710518205702</v>
      </c>
      <c r="X3" s="3">
        <v>56.49710518205702</v>
      </c>
      <c r="Y3" s="3"/>
      <c r="Z3" s="3"/>
      <c r="AA3" s="3"/>
      <c r="AB3" s="3"/>
    </row>
    <row r="4" spans="1:28" x14ac:dyDescent="0.25">
      <c r="D4" t="s">
        <v>6</v>
      </c>
      <c r="E4" t="s">
        <v>8</v>
      </c>
      <c r="F4" s="3">
        <v>136.7260455728846</v>
      </c>
      <c r="G4" s="3">
        <v>102.54453417966344</v>
      </c>
      <c r="H4" s="3">
        <v>102.54453417966344</v>
      </c>
      <c r="I4" s="3"/>
      <c r="J4" s="3"/>
      <c r="K4" s="3">
        <v>115.7967143011183</v>
      </c>
      <c r="L4" s="3">
        <v>86.847535725838725</v>
      </c>
      <c r="M4" s="3">
        <v>86.847535725838725</v>
      </c>
      <c r="N4" s="3"/>
      <c r="O4" s="3">
        <v>103.68442072756574</v>
      </c>
      <c r="P4" s="3">
        <v>131.79058552656807</v>
      </c>
      <c r="Q4" s="3">
        <v>211.05158136028754</v>
      </c>
      <c r="R4" s="3">
        <v>110.09631248237751</v>
      </c>
      <c r="S4" s="3">
        <v>69.575859996707194</v>
      </c>
      <c r="T4" s="3"/>
      <c r="U4" s="3"/>
      <c r="V4" s="3">
        <v>98.71766523400413</v>
      </c>
      <c r="W4" s="3">
        <v>74.038248925503098</v>
      </c>
      <c r="X4" s="3">
        <v>74.038248925503098</v>
      </c>
      <c r="Y4" s="3"/>
      <c r="Z4" s="3"/>
      <c r="AA4" s="3"/>
      <c r="AB4" s="3"/>
    </row>
    <row r="5" spans="1:28" x14ac:dyDescent="0.25">
      <c r="D5" t="s">
        <v>6</v>
      </c>
      <c r="E5" t="s">
        <v>9</v>
      </c>
      <c r="F5" s="3">
        <v>184.58016152339425</v>
      </c>
      <c r="G5" s="3">
        <v>138.43512114254565</v>
      </c>
      <c r="H5" s="3">
        <v>138.43512114254565</v>
      </c>
      <c r="I5" s="3"/>
      <c r="J5" s="3"/>
      <c r="K5" s="3">
        <v>166.30379181543591</v>
      </c>
      <c r="L5" s="3">
        <v>124.7278438615769</v>
      </c>
      <c r="M5" s="3">
        <v>124.7278438615769</v>
      </c>
      <c r="N5" s="3"/>
      <c r="O5" s="3">
        <v>158.70064397076391</v>
      </c>
      <c r="P5" s="3">
        <v>202.57280769079523</v>
      </c>
      <c r="Q5" s="3">
        <v>326.63568483908801</v>
      </c>
      <c r="R5" s="3">
        <v>171.37277477939671</v>
      </c>
      <c r="S5" s="3">
        <v>108.71228124485501</v>
      </c>
      <c r="T5" s="3"/>
      <c r="U5" s="3"/>
      <c r="V5" s="3">
        <v>162.72142620989695</v>
      </c>
      <c r="W5" s="3">
        <v>122.0410696574227</v>
      </c>
      <c r="X5" s="3">
        <v>122.0410696574227</v>
      </c>
      <c r="Y5" s="3"/>
      <c r="Z5" s="3"/>
      <c r="AA5" s="3"/>
      <c r="AB5" s="3"/>
    </row>
    <row r="6" spans="1:28" x14ac:dyDescent="0.25">
      <c r="C6" t="s">
        <v>10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25">
      <c r="D7" t="s">
        <v>11</v>
      </c>
      <c r="E7" t="s">
        <v>7</v>
      </c>
      <c r="F7" s="3"/>
      <c r="G7" s="3"/>
      <c r="H7" s="3"/>
      <c r="I7" s="3">
        <v>17.286428107907089</v>
      </c>
      <c r="J7" s="3">
        <v>17.286428107907089</v>
      </c>
      <c r="K7" s="3">
        <v>17.286428107907089</v>
      </c>
      <c r="L7" s="3">
        <v>17.286428107907089</v>
      </c>
      <c r="M7" s="3">
        <v>17.286428107907089</v>
      </c>
      <c r="N7" s="3">
        <v>32.218093355343719</v>
      </c>
      <c r="O7" s="3">
        <v>32.218093355343719</v>
      </c>
      <c r="P7" s="3">
        <v>32.218093355343719</v>
      </c>
      <c r="Q7" s="3">
        <v>32.218093355343719</v>
      </c>
      <c r="R7" s="3">
        <v>45.698541589577935</v>
      </c>
      <c r="S7" s="3">
        <v>54.714425732096224</v>
      </c>
      <c r="T7" s="3">
        <v>67.129975266256579</v>
      </c>
      <c r="U7" s="3">
        <v>67.129975266256579</v>
      </c>
      <c r="V7" s="3">
        <v>67.129975266256579</v>
      </c>
      <c r="W7" s="3">
        <v>67.129975266256579</v>
      </c>
      <c r="X7" s="3">
        <v>67.129975266256579</v>
      </c>
      <c r="Y7" s="3">
        <v>79.816541043565138</v>
      </c>
      <c r="Z7" s="3">
        <v>79.816541043565138</v>
      </c>
      <c r="AA7" s="3">
        <v>79.816541043565138</v>
      </c>
      <c r="AB7" s="3">
        <v>79.816541043565138</v>
      </c>
    </row>
    <row r="8" spans="1:28" x14ac:dyDescent="0.25">
      <c r="D8" t="s">
        <v>11</v>
      </c>
      <c r="E8" t="s">
        <v>8</v>
      </c>
      <c r="F8" s="3"/>
      <c r="G8" s="3"/>
      <c r="H8" s="3"/>
      <c r="I8" s="3">
        <v>19.593680126949515</v>
      </c>
      <c r="J8" s="3">
        <v>19.593680126949515</v>
      </c>
      <c r="K8" s="3">
        <v>19.593680126949515</v>
      </c>
      <c r="L8" s="3">
        <v>19.593680126949515</v>
      </c>
      <c r="M8" s="3">
        <v>19.593680126949515</v>
      </c>
      <c r="N8" s="3">
        <v>36.832810485825327</v>
      </c>
      <c r="O8" s="3">
        <v>36.832810485825327</v>
      </c>
      <c r="P8" s="3">
        <v>36.832810485825327</v>
      </c>
      <c r="Q8" s="3">
        <v>36.832810485825327</v>
      </c>
      <c r="R8" s="3">
        <v>52.709307817676475</v>
      </c>
      <c r="S8" s="3">
        <v>62.999375690527025</v>
      </c>
      <c r="T8" s="3">
        <v>77.647754690033096</v>
      </c>
      <c r="U8" s="3">
        <v>77.647754690033096</v>
      </c>
      <c r="V8" s="3">
        <v>77.647754690033096</v>
      </c>
      <c r="W8" s="3">
        <v>77.647754690033096</v>
      </c>
      <c r="X8" s="3">
        <v>77.647754690033096</v>
      </c>
      <c r="Y8" s="3">
        <v>92.965492028858563</v>
      </c>
      <c r="Z8" s="3">
        <v>92.965492028858563</v>
      </c>
      <c r="AA8" s="3">
        <v>92.965492028858563</v>
      </c>
      <c r="AB8" s="3">
        <v>92.965492028858563</v>
      </c>
    </row>
    <row r="9" spans="1:28" x14ac:dyDescent="0.25">
      <c r="D9" t="s">
        <v>11</v>
      </c>
      <c r="E9" t="s">
        <v>9</v>
      </c>
      <c r="F9" s="3"/>
      <c r="G9" s="3"/>
      <c r="H9" s="3"/>
      <c r="I9" s="3">
        <v>24.977268171381848</v>
      </c>
      <c r="J9" s="3">
        <v>24.977268171381848</v>
      </c>
      <c r="K9" s="3">
        <v>24.977268171381848</v>
      </c>
      <c r="L9" s="3">
        <v>24.977268171381848</v>
      </c>
      <c r="M9" s="3">
        <v>24.977268171381848</v>
      </c>
      <c r="N9" s="3">
        <v>47.898444750618381</v>
      </c>
      <c r="O9" s="3">
        <v>47.898444750618381</v>
      </c>
      <c r="P9" s="3">
        <v>47.898444750618381</v>
      </c>
      <c r="Q9" s="3">
        <v>47.898444750618381</v>
      </c>
      <c r="R9" s="3">
        <v>69.964267197329306</v>
      </c>
      <c r="S9" s="3">
        <v>83.575341227510577</v>
      </c>
      <c r="T9" s="3">
        <v>104.09418341423883</v>
      </c>
      <c r="U9" s="3">
        <v>104.09418341423883</v>
      </c>
      <c r="V9" s="3">
        <v>104.09418341423883</v>
      </c>
      <c r="W9" s="3">
        <v>104.09418341423883</v>
      </c>
      <c r="X9" s="3">
        <v>104.09418341423883</v>
      </c>
      <c r="Y9" s="3">
        <v>126.61234386285223</v>
      </c>
      <c r="Z9" s="3">
        <v>126.61234386285223</v>
      </c>
      <c r="AA9" s="3">
        <v>126.61234386285223</v>
      </c>
      <c r="AB9" s="3">
        <v>126.61234386285223</v>
      </c>
    </row>
    <row r="10" spans="1:28" x14ac:dyDescent="0.25">
      <c r="C10" t="s">
        <v>20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x14ac:dyDescent="0.25">
      <c r="D11" t="s">
        <v>11</v>
      </c>
      <c r="E11" t="s">
        <v>7</v>
      </c>
      <c r="F11" s="3"/>
      <c r="G11" s="3"/>
      <c r="H11" s="3"/>
      <c r="I11" s="3">
        <v>1.6360170883695127</v>
      </c>
      <c r="J11" s="3">
        <v>1.6360170883695127</v>
      </c>
      <c r="K11" s="3">
        <v>1.6360170883695127</v>
      </c>
      <c r="L11" s="3">
        <v>1.6360170883695127</v>
      </c>
      <c r="M11" s="3">
        <v>1.6360170883695127</v>
      </c>
      <c r="N11" s="3">
        <v>3.0238988905096482</v>
      </c>
      <c r="O11" s="3">
        <v>3.0238988905096482</v>
      </c>
      <c r="P11" s="3">
        <v>3.0238988905096482</v>
      </c>
      <c r="Q11" s="3">
        <v>3.0238988905096482</v>
      </c>
      <c r="R11" s="3">
        <v>4.3130133802688357</v>
      </c>
      <c r="S11" s="3">
        <v>5.4303847990145</v>
      </c>
      <c r="T11" s="3">
        <v>6.0060958615940665</v>
      </c>
      <c r="U11" s="3">
        <v>6.0060958615940665</v>
      </c>
      <c r="V11" s="3">
        <v>6.0060958615940665</v>
      </c>
      <c r="W11" s="3">
        <v>6.0060958615940665</v>
      </c>
      <c r="X11" s="3">
        <v>6.0060958615940665</v>
      </c>
      <c r="Y11" s="3">
        <v>7.3471091413312477</v>
      </c>
      <c r="Z11" s="3">
        <v>7.3471091413312477</v>
      </c>
      <c r="AA11" s="3">
        <v>7.3471091413312477</v>
      </c>
      <c r="AB11" s="3">
        <v>7.3471091413312477</v>
      </c>
    </row>
    <row r="12" spans="1:28" x14ac:dyDescent="0.25">
      <c r="D12" t="s">
        <v>11</v>
      </c>
      <c r="E12" t="s">
        <v>8</v>
      </c>
      <c r="F12" s="3"/>
      <c r="G12" s="3"/>
      <c r="H12" s="3"/>
      <c r="I12" s="3">
        <v>1.9247259863170738</v>
      </c>
      <c r="J12" s="3">
        <v>1.9247259863170738</v>
      </c>
      <c r="K12" s="3">
        <v>1.9247259863170738</v>
      </c>
      <c r="L12" s="3">
        <v>1.9247259863170738</v>
      </c>
      <c r="M12" s="3">
        <v>1.9247259863170738</v>
      </c>
      <c r="N12" s="3">
        <v>3.5575281064819388</v>
      </c>
      <c r="O12" s="3">
        <v>3.5575281064819388</v>
      </c>
      <c r="P12" s="3">
        <v>3.5575281064819388</v>
      </c>
      <c r="Q12" s="3">
        <v>3.5575281064819388</v>
      </c>
      <c r="R12" s="3">
        <v>5.0741333885515711</v>
      </c>
      <c r="S12" s="3">
        <v>6.388687998840588</v>
      </c>
      <c r="T12" s="3">
        <v>7.0659951312871376</v>
      </c>
      <c r="U12" s="3">
        <v>7.0659951312871376</v>
      </c>
      <c r="V12" s="3">
        <v>7.0659951312871376</v>
      </c>
      <c r="W12" s="3">
        <v>7.0659951312871376</v>
      </c>
      <c r="X12" s="3">
        <v>7.0659951312871376</v>
      </c>
      <c r="Y12" s="3">
        <v>8.6436578133308792</v>
      </c>
      <c r="Z12" s="3">
        <v>8.6436578133308792</v>
      </c>
      <c r="AA12" s="3">
        <v>8.6436578133308792</v>
      </c>
      <c r="AB12" s="3">
        <v>8.6436578133308792</v>
      </c>
    </row>
    <row r="13" spans="1:28" x14ac:dyDescent="0.25">
      <c r="D13" t="s">
        <v>11</v>
      </c>
      <c r="E13" t="s">
        <v>9</v>
      </c>
      <c r="F13" s="3"/>
      <c r="G13" s="3"/>
      <c r="H13" s="3"/>
      <c r="I13" s="3">
        <v>2.5983800815280498</v>
      </c>
      <c r="J13" s="3">
        <v>2.5983800815280498</v>
      </c>
      <c r="K13" s="3">
        <v>2.5983800815280498</v>
      </c>
      <c r="L13" s="3">
        <v>2.5983800815280498</v>
      </c>
      <c r="M13" s="3">
        <v>2.5983800815280498</v>
      </c>
      <c r="N13" s="3">
        <v>4.8026629437506179</v>
      </c>
      <c r="O13" s="3">
        <v>4.8026629437506179</v>
      </c>
      <c r="P13" s="3">
        <v>4.8026629437506179</v>
      </c>
      <c r="Q13" s="3">
        <v>4.8026629437506179</v>
      </c>
      <c r="R13" s="3">
        <v>6.8500800745446213</v>
      </c>
      <c r="S13" s="3">
        <v>8.6247287984347949</v>
      </c>
      <c r="T13" s="3">
        <v>9.5390934272376349</v>
      </c>
      <c r="U13" s="3">
        <v>9.5390934272376349</v>
      </c>
      <c r="V13" s="3">
        <v>9.5390934272376349</v>
      </c>
      <c r="W13" s="3">
        <v>9.5390934272376349</v>
      </c>
      <c r="X13" s="3">
        <v>9.5390934272376349</v>
      </c>
      <c r="Y13" s="3">
        <v>11.668938047996688</v>
      </c>
      <c r="Z13" s="3">
        <v>11.668938047996688</v>
      </c>
      <c r="AA13" s="3">
        <v>11.668938047996688</v>
      </c>
      <c r="AB13" s="3">
        <v>11.668938047996688</v>
      </c>
    </row>
    <row r="14" spans="1:28" x14ac:dyDescent="0.25">
      <c r="C14" t="s">
        <v>12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x14ac:dyDescent="0.25">
      <c r="D15" t="s">
        <v>13</v>
      </c>
      <c r="E15" t="s">
        <v>7</v>
      </c>
      <c r="F15" s="3"/>
      <c r="G15" s="3"/>
      <c r="H15" s="3"/>
      <c r="I15" s="3">
        <f>I16</f>
        <v>190682.98175481238</v>
      </c>
      <c r="J15" s="3">
        <f t="shared" ref="J15:AB15" si="0">J16</f>
        <v>190682.98175481238</v>
      </c>
      <c r="K15" s="3">
        <f t="shared" si="0"/>
        <v>190682.98175481238</v>
      </c>
      <c r="L15" s="3">
        <f t="shared" si="0"/>
        <v>190682.98175481238</v>
      </c>
      <c r="M15" s="3">
        <f t="shared" si="0"/>
        <v>190682.98175481238</v>
      </c>
      <c r="N15" s="3">
        <f t="shared" si="0"/>
        <v>352445.00921452808</v>
      </c>
      <c r="O15" s="3">
        <f t="shared" si="0"/>
        <v>352445.00921452808</v>
      </c>
      <c r="P15" s="3">
        <f t="shared" si="0"/>
        <v>352445.00921452808</v>
      </c>
      <c r="Q15" s="3">
        <f t="shared" si="0"/>
        <v>352445.00921452808</v>
      </c>
      <c r="R15" s="3">
        <f t="shared" si="0"/>
        <v>502695.393050952</v>
      </c>
      <c r="S15" s="3">
        <f t="shared" si="0"/>
        <v>632928.57706065732</v>
      </c>
      <c r="T15" s="3">
        <f t="shared" si="0"/>
        <v>687534.69491407101</v>
      </c>
      <c r="U15" s="3">
        <f t="shared" si="0"/>
        <v>687534.69491407101</v>
      </c>
      <c r="V15" s="3">
        <f t="shared" si="0"/>
        <v>687534.69491407101</v>
      </c>
      <c r="W15" s="3">
        <f t="shared" si="0"/>
        <v>687534.69491407101</v>
      </c>
      <c r="X15" s="3">
        <f t="shared" si="0"/>
        <v>687534.69491407101</v>
      </c>
      <c r="Y15" s="3">
        <f t="shared" si="0"/>
        <v>843834.04738500004</v>
      </c>
      <c r="Z15" s="3">
        <f t="shared" si="0"/>
        <v>843834.04738500004</v>
      </c>
      <c r="AA15" s="3">
        <f t="shared" si="0"/>
        <v>843834.04738500004</v>
      </c>
      <c r="AB15" s="3">
        <f t="shared" si="0"/>
        <v>843834.04738500004</v>
      </c>
    </row>
    <row r="16" spans="1:28" x14ac:dyDescent="0.25">
      <c r="D16" t="s">
        <v>13</v>
      </c>
      <c r="E16" t="s">
        <v>8</v>
      </c>
      <c r="F16" s="3"/>
      <c r="G16" s="3"/>
      <c r="H16" s="3"/>
      <c r="I16" s="3">
        <v>190682.98175481238</v>
      </c>
      <c r="J16" s="3">
        <v>190682.98175481238</v>
      </c>
      <c r="K16" s="3">
        <v>190682.98175481238</v>
      </c>
      <c r="L16" s="3">
        <v>190682.98175481238</v>
      </c>
      <c r="M16" s="3">
        <v>190682.98175481238</v>
      </c>
      <c r="N16" s="3">
        <v>352445.00921452808</v>
      </c>
      <c r="O16" s="3">
        <v>352445.00921452808</v>
      </c>
      <c r="P16" s="3">
        <v>352445.00921452808</v>
      </c>
      <c r="Q16" s="3">
        <v>352445.00921452808</v>
      </c>
      <c r="R16" s="3">
        <v>502695.393050952</v>
      </c>
      <c r="S16" s="3">
        <v>632928.57706065732</v>
      </c>
      <c r="T16" s="3">
        <v>687534.69491407101</v>
      </c>
      <c r="U16" s="3">
        <v>687534.69491407101</v>
      </c>
      <c r="V16" s="3">
        <v>687534.69491407101</v>
      </c>
      <c r="W16" s="3">
        <v>687534.69491407101</v>
      </c>
      <c r="X16" s="3">
        <v>687534.69491407101</v>
      </c>
      <c r="Y16" s="3">
        <v>843834.04738500004</v>
      </c>
      <c r="Z16" s="3">
        <v>843834.04738500004</v>
      </c>
      <c r="AA16" s="3">
        <v>843834.04738500004</v>
      </c>
      <c r="AB16" s="3">
        <v>843834.04738500004</v>
      </c>
    </row>
    <row r="17" spans="1:28" x14ac:dyDescent="0.25">
      <c r="D17" t="s">
        <v>13</v>
      </c>
      <c r="E17" t="s">
        <v>9</v>
      </c>
      <c r="F17" s="4"/>
      <c r="G17" s="4"/>
      <c r="H17" s="4"/>
      <c r="I17" s="3">
        <f>I16</f>
        <v>190682.98175481238</v>
      </c>
      <c r="J17" s="3">
        <f t="shared" ref="J17:AB17" si="1">J16</f>
        <v>190682.98175481238</v>
      </c>
      <c r="K17" s="3">
        <f t="shared" si="1"/>
        <v>190682.98175481238</v>
      </c>
      <c r="L17" s="3">
        <f t="shared" si="1"/>
        <v>190682.98175481238</v>
      </c>
      <c r="M17" s="3">
        <f t="shared" si="1"/>
        <v>190682.98175481238</v>
      </c>
      <c r="N17" s="3">
        <f t="shared" si="1"/>
        <v>352445.00921452808</v>
      </c>
      <c r="O17" s="3">
        <f t="shared" si="1"/>
        <v>352445.00921452808</v>
      </c>
      <c r="P17" s="3">
        <f t="shared" si="1"/>
        <v>352445.00921452808</v>
      </c>
      <c r="Q17" s="3">
        <f t="shared" si="1"/>
        <v>352445.00921452808</v>
      </c>
      <c r="R17" s="3">
        <f t="shared" si="1"/>
        <v>502695.393050952</v>
      </c>
      <c r="S17" s="3">
        <f t="shared" si="1"/>
        <v>632928.57706065732</v>
      </c>
      <c r="T17" s="3">
        <f t="shared" si="1"/>
        <v>687534.69491407101</v>
      </c>
      <c r="U17" s="3">
        <f t="shared" si="1"/>
        <v>687534.69491407101</v>
      </c>
      <c r="V17" s="3">
        <f t="shared" si="1"/>
        <v>687534.69491407101</v>
      </c>
      <c r="W17" s="3">
        <f t="shared" si="1"/>
        <v>687534.69491407101</v>
      </c>
      <c r="X17" s="3">
        <f t="shared" si="1"/>
        <v>687534.69491407101</v>
      </c>
      <c r="Y17" s="3">
        <f t="shared" si="1"/>
        <v>843834.04738500004</v>
      </c>
      <c r="Z17" s="3">
        <f t="shared" si="1"/>
        <v>843834.04738500004</v>
      </c>
      <c r="AA17" s="3">
        <f t="shared" si="1"/>
        <v>843834.04738500004</v>
      </c>
      <c r="AB17" s="3">
        <f t="shared" si="1"/>
        <v>843834.04738500004</v>
      </c>
    </row>
    <row r="18" spans="1:28" x14ac:dyDescent="0.25">
      <c r="C18" t="s">
        <v>22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x14ac:dyDescent="0.25">
      <c r="D19" t="s">
        <v>13</v>
      </c>
      <c r="E19" t="s">
        <v>7</v>
      </c>
      <c r="F19" s="4"/>
      <c r="G19" s="4"/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</row>
    <row r="20" spans="1:28" x14ac:dyDescent="0.25">
      <c r="D20" t="s">
        <v>13</v>
      </c>
      <c r="E20" t="s">
        <v>8</v>
      </c>
      <c r="F20" s="4"/>
      <c r="G20" s="4"/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</row>
    <row r="21" spans="1:28" x14ac:dyDescent="0.25">
      <c r="D21" t="s">
        <v>13</v>
      </c>
      <c r="E21" t="s">
        <v>9</v>
      </c>
      <c r="F21" s="4"/>
      <c r="G21" s="4"/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</row>
    <row r="22" spans="1:28" x14ac:dyDescent="0.25"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x14ac:dyDescent="0.25">
      <c r="A23" t="s">
        <v>14</v>
      </c>
      <c r="B23" t="s">
        <v>1</v>
      </c>
      <c r="C23" t="s">
        <v>2</v>
      </c>
      <c r="D23" t="s">
        <v>3</v>
      </c>
      <c r="E23" t="s">
        <v>4</v>
      </c>
      <c r="F23" s="4">
        <v>2028</v>
      </c>
      <c r="G23" s="4">
        <v>2029</v>
      </c>
      <c r="H23" s="4">
        <v>2030</v>
      </c>
      <c r="I23" s="4">
        <v>2031</v>
      </c>
      <c r="J23" s="4">
        <v>2032</v>
      </c>
      <c r="K23" s="4">
        <v>2033</v>
      </c>
      <c r="L23" s="4">
        <v>2034</v>
      </c>
      <c r="M23" s="4">
        <v>2035</v>
      </c>
      <c r="N23" s="4">
        <v>2036</v>
      </c>
      <c r="O23" s="4">
        <v>2037</v>
      </c>
      <c r="P23" s="4">
        <v>2038</v>
      </c>
      <c r="Q23" s="4">
        <v>2039</v>
      </c>
      <c r="R23" s="4">
        <v>2040</v>
      </c>
      <c r="S23" s="4">
        <v>2041</v>
      </c>
      <c r="T23" s="4">
        <v>2042</v>
      </c>
      <c r="U23" s="4">
        <v>2043</v>
      </c>
      <c r="V23" s="4">
        <v>2044</v>
      </c>
      <c r="W23" s="4">
        <v>2045</v>
      </c>
      <c r="X23" s="4">
        <v>2046</v>
      </c>
      <c r="Y23" s="4">
        <v>2047</v>
      </c>
      <c r="Z23" s="4">
        <v>2048</v>
      </c>
      <c r="AA23" s="4">
        <v>2049</v>
      </c>
      <c r="AB23" s="4">
        <v>2050</v>
      </c>
    </row>
    <row r="24" spans="1:28" x14ac:dyDescent="0.25">
      <c r="B24" t="s">
        <v>24</v>
      </c>
      <c r="C24" t="s">
        <v>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x14ac:dyDescent="0.25">
      <c r="D25" t="s">
        <v>6</v>
      </c>
      <c r="E25" t="s">
        <v>7</v>
      </c>
      <c r="F25" s="3">
        <v>116.21713873695191</v>
      </c>
      <c r="G25" s="3">
        <v>87.162854052713911</v>
      </c>
      <c r="H25" s="3">
        <v>87.162854052713911</v>
      </c>
      <c r="I25" s="3"/>
      <c r="J25" s="3"/>
      <c r="K25" s="3">
        <v>95.285913310547883</v>
      </c>
      <c r="L25" s="3">
        <v>71.464434982910902</v>
      </c>
      <c r="M25" s="3">
        <v>71.464434982910902</v>
      </c>
      <c r="N25" s="3"/>
      <c r="O25" s="3">
        <v>82.386206526526351</v>
      </c>
      <c r="P25" s="3">
        <v>104.49084727283511</v>
      </c>
      <c r="Q25" s="3">
        <v>166.73598948199768</v>
      </c>
      <c r="R25" s="3">
        <v>86.716224511191001</v>
      </c>
      <c r="S25" s="3">
        <v>54.690330227735735</v>
      </c>
      <c r="T25" s="3"/>
      <c r="U25" s="3"/>
      <c r="V25" s="3">
        <v>75.32947357607604</v>
      </c>
      <c r="W25" s="3">
        <v>56.49710518205702</v>
      </c>
      <c r="X25" s="3">
        <v>56.49710518205702</v>
      </c>
      <c r="Y25" s="3"/>
      <c r="Z25" s="3"/>
      <c r="AA25" s="3"/>
      <c r="AB25" s="3"/>
    </row>
    <row r="26" spans="1:28" x14ac:dyDescent="0.25">
      <c r="D26" t="s">
        <v>6</v>
      </c>
      <c r="E26" t="s">
        <v>8</v>
      </c>
      <c r="F26" s="3">
        <v>136.7260455728846</v>
      </c>
      <c r="G26" s="3">
        <v>102.54453417966344</v>
      </c>
      <c r="H26" s="3">
        <v>102.54453417966344</v>
      </c>
      <c r="I26" s="3"/>
      <c r="J26" s="3"/>
      <c r="K26" s="3">
        <v>115.7967143011183</v>
      </c>
      <c r="L26" s="3">
        <v>86.847535725838725</v>
      </c>
      <c r="M26" s="3">
        <v>86.847535725838725</v>
      </c>
      <c r="N26" s="3"/>
      <c r="O26" s="3">
        <v>103.68442072756574</v>
      </c>
      <c r="P26" s="3">
        <v>131.79058552656807</v>
      </c>
      <c r="Q26" s="3">
        <v>211.05158136028754</v>
      </c>
      <c r="R26" s="3">
        <v>110.09631248237751</v>
      </c>
      <c r="S26" s="3">
        <v>69.575859996707194</v>
      </c>
      <c r="T26" s="3"/>
      <c r="U26" s="3"/>
      <c r="V26" s="3">
        <v>98.71766523400413</v>
      </c>
      <c r="W26" s="3">
        <v>74.038248925503098</v>
      </c>
      <c r="X26" s="3">
        <v>74.038248925503098</v>
      </c>
      <c r="Y26" s="3"/>
      <c r="Z26" s="3"/>
      <c r="AA26" s="3"/>
      <c r="AB26" s="3"/>
    </row>
    <row r="27" spans="1:28" x14ac:dyDescent="0.25">
      <c r="D27" t="s">
        <v>6</v>
      </c>
      <c r="E27" t="s">
        <v>9</v>
      </c>
      <c r="F27" s="3">
        <v>184.58016152339425</v>
      </c>
      <c r="G27" s="3">
        <v>138.43512114254565</v>
      </c>
      <c r="H27" s="3">
        <v>138.43512114254565</v>
      </c>
      <c r="I27" s="3"/>
      <c r="J27" s="3"/>
      <c r="K27" s="3">
        <v>166.30379181543591</v>
      </c>
      <c r="L27" s="3">
        <v>124.7278438615769</v>
      </c>
      <c r="M27" s="3">
        <v>124.7278438615769</v>
      </c>
      <c r="N27" s="3"/>
      <c r="O27" s="3">
        <v>158.70064397076391</v>
      </c>
      <c r="P27" s="3">
        <v>202.57280769079523</v>
      </c>
      <c r="Q27" s="3">
        <v>326.63568483908801</v>
      </c>
      <c r="R27" s="3">
        <v>171.37277477939671</v>
      </c>
      <c r="S27" s="3">
        <v>108.71228124485501</v>
      </c>
      <c r="T27" s="3"/>
      <c r="U27" s="3"/>
      <c r="V27" s="3">
        <v>162.72142620989695</v>
      </c>
      <c r="W27" s="3">
        <v>122.0410696574227</v>
      </c>
      <c r="X27" s="3">
        <v>122.0410696574227</v>
      </c>
      <c r="Y27" s="3"/>
      <c r="Z27" s="3"/>
      <c r="AA27" s="3"/>
      <c r="AB27" s="3"/>
    </row>
    <row r="28" spans="1:28" x14ac:dyDescent="0.25">
      <c r="C28" t="s">
        <v>10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25">
      <c r="D29" t="s">
        <v>11</v>
      </c>
      <c r="E29" t="s">
        <v>7</v>
      </c>
      <c r="F29" s="3"/>
      <c r="G29" s="3"/>
      <c r="H29" s="3"/>
      <c r="I29" s="3">
        <v>17.286428107907089</v>
      </c>
      <c r="J29" s="3">
        <v>17.286428107907089</v>
      </c>
      <c r="K29" s="3">
        <v>17.286428107907089</v>
      </c>
      <c r="L29" s="3">
        <v>17.286428107907089</v>
      </c>
      <c r="M29" s="3">
        <v>17.286428107907089</v>
      </c>
      <c r="N29" s="3">
        <v>32.218093355343719</v>
      </c>
      <c r="O29" s="3">
        <v>32.218093355343719</v>
      </c>
      <c r="P29" s="3">
        <v>32.218093355343719</v>
      </c>
      <c r="Q29" s="3">
        <v>32.218093355343719</v>
      </c>
      <c r="R29" s="3">
        <v>45.698541589577935</v>
      </c>
      <c r="S29" s="3">
        <v>54.714425732096224</v>
      </c>
      <c r="T29" s="3">
        <v>67.129975266256579</v>
      </c>
      <c r="U29" s="3">
        <v>67.129975266256579</v>
      </c>
      <c r="V29" s="3">
        <v>67.129975266256579</v>
      </c>
      <c r="W29" s="3">
        <v>67.129975266256579</v>
      </c>
      <c r="X29" s="3">
        <v>67.129975266256579</v>
      </c>
      <c r="Y29" s="3">
        <v>79.816541043565138</v>
      </c>
      <c r="Z29" s="3">
        <v>79.816541043565138</v>
      </c>
      <c r="AA29" s="3">
        <v>79.816541043565138</v>
      </c>
      <c r="AB29" s="3">
        <v>79.816541043565138</v>
      </c>
    </row>
    <row r="30" spans="1:28" x14ac:dyDescent="0.25">
      <c r="D30" t="s">
        <v>11</v>
      </c>
      <c r="E30" t="s">
        <v>8</v>
      </c>
      <c r="F30" s="3"/>
      <c r="G30" s="3"/>
      <c r="H30" s="3"/>
      <c r="I30" s="3">
        <v>19.593680126949515</v>
      </c>
      <c r="J30" s="3">
        <v>19.593680126949515</v>
      </c>
      <c r="K30" s="3">
        <v>19.593680126949515</v>
      </c>
      <c r="L30" s="3">
        <v>19.593680126949515</v>
      </c>
      <c r="M30" s="3">
        <v>19.593680126949515</v>
      </c>
      <c r="N30" s="3">
        <v>36.832810485825327</v>
      </c>
      <c r="O30" s="3">
        <v>36.832810485825327</v>
      </c>
      <c r="P30" s="3">
        <v>36.832810485825327</v>
      </c>
      <c r="Q30" s="3">
        <v>36.832810485825327</v>
      </c>
      <c r="R30" s="3">
        <v>52.709307817676475</v>
      </c>
      <c r="S30" s="3">
        <v>62.999375690527025</v>
      </c>
      <c r="T30" s="3">
        <v>77.647754690033096</v>
      </c>
      <c r="U30" s="3">
        <v>77.647754690033096</v>
      </c>
      <c r="V30" s="3">
        <v>77.647754690033096</v>
      </c>
      <c r="W30" s="3">
        <v>77.647754690033096</v>
      </c>
      <c r="X30" s="3">
        <v>77.647754690033096</v>
      </c>
      <c r="Y30" s="3">
        <v>92.965492028858563</v>
      </c>
      <c r="Z30" s="3">
        <v>92.965492028858563</v>
      </c>
      <c r="AA30" s="3">
        <v>92.965492028858563</v>
      </c>
      <c r="AB30" s="3">
        <v>92.965492028858563</v>
      </c>
    </row>
    <row r="31" spans="1:28" x14ac:dyDescent="0.25">
      <c r="D31" t="s">
        <v>11</v>
      </c>
      <c r="E31" t="s">
        <v>9</v>
      </c>
      <c r="F31" s="3"/>
      <c r="G31" s="3"/>
      <c r="H31" s="3"/>
      <c r="I31" s="3">
        <v>24.977268171381848</v>
      </c>
      <c r="J31" s="3">
        <v>24.977268171381848</v>
      </c>
      <c r="K31" s="3">
        <v>24.977268171381848</v>
      </c>
      <c r="L31" s="3">
        <v>24.977268171381848</v>
      </c>
      <c r="M31" s="3">
        <v>24.977268171381848</v>
      </c>
      <c r="N31" s="3">
        <v>47.898444750618381</v>
      </c>
      <c r="O31" s="3">
        <v>47.898444750618381</v>
      </c>
      <c r="P31" s="3">
        <v>47.898444750618381</v>
      </c>
      <c r="Q31" s="3">
        <v>47.898444750618381</v>
      </c>
      <c r="R31" s="3">
        <v>69.964267197329306</v>
      </c>
      <c r="S31" s="3">
        <v>83.575341227510577</v>
      </c>
      <c r="T31" s="3">
        <v>104.09418341423883</v>
      </c>
      <c r="U31" s="3">
        <v>104.09418341423883</v>
      </c>
      <c r="V31" s="3">
        <v>104.09418341423883</v>
      </c>
      <c r="W31" s="3">
        <v>104.09418341423883</v>
      </c>
      <c r="X31" s="3">
        <v>104.09418341423883</v>
      </c>
      <c r="Y31" s="3">
        <v>126.61234386285223</v>
      </c>
      <c r="Z31" s="3">
        <v>126.61234386285223</v>
      </c>
      <c r="AA31" s="3">
        <v>126.61234386285223</v>
      </c>
      <c r="AB31" s="3">
        <v>126.61234386285223</v>
      </c>
    </row>
    <row r="32" spans="1:28" x14ac:dyDescent="0.25">
      <c r="C32" t="s">
        <v>20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25">
      <c r="D33" t="s">
        <v>11</v>
      </c>
      <c r="E33" t="s">
        <v>7</v>
      </c>
      <c r="F33" s="3"/>
      <c r="G33" s="3"/>
      <c r="H33" s="3"/>
      <c r="I33" s="3">
        <v>1.6360170883695127</v>
      </c>
      <c r="J33" s="3">
        <v>1.6360170883695127</v>
      </c>
      <c r="K33" s="3">
        <v>1.6360170883695127</v>
      </c>
      <c r="L33" s="3">
        <v>1.6360170883695127</v>
      </c>
      <c r="M33" s="3">
        <v>1.6360170883695127</v>
      </c>
      <c r="N33" s="3">
        <v>3.0238988905096482</v>
      </c>
      <c r="O33" s="3">
        <v>3.0238988905096482</v>
      </c>
      <c r="P33" s="3">
        <v>3.0238988905096482</v>
      </c>
      <c r="Q33" s="3">
        <v>3.0238988905096482</v>
      </c>
      <c r="R33" s="3">
        <v>4.3130133802688357</v>
      </c>
      <c r="S33" s="3">
        <v>5.4303847990145</v>
      </c>
      <c r="T33" s="3">
        <v>6.0060958615940665</v>
      </c>
      <c r="U33" s="3">
        <v>6.0060958615940665</v>
      </c>
      <c r="V33" s="3">
        <v>6.0060958615940665</v>
      </c>
      <c r="W33" s="3">
        <v>6.0060958615940665</v>
      </c>
      <c r="X33" s="3">
        <v>6.0060958615940665</v>
      </c>
      <c r="Y33" s="3">
        <v>7.3471091413312477</v>
      </c>
      <c r="Z33" s="3">
        <v>7.3471091413312477</v>
      </c>
      <c r="AA33" s="3">
        <v>7.3471091413312477</v>
      </c>
      <c r="AB33" s="3">
        <v>7.3471091413312477</v>
      </c>
    </row>
    <row r="34" spans="1:28" x14ac:dyDescent="0.25">
      <c r="D34" t="s">
        <v>11</v>
      </c>
      <c r="E34" t="s">
        <v>8</v>
      </c>
      <c r="F34" s="3"/>
      <c r="G34" s="3"/>
      <c r="H34" s="3"/>
      <c r="I34" s="3">
        <v>1.9247259863170738</v>
      </c>
      <c r="J34" s="3">
        <v>1.9247259863170738</v>
      </c>
      <c r="K34" s="3">
        <v>1.9247259863170738</v>
      </c>
      <c r="L34" s="3">
        <v>1.9247259863170738</v>
      </c>
      <c r="M34" s="3">
        <v>1.9247259863170738</v>
      </c>
      <c r="N34" s="3">
        <v>3.5575281064819388</v>
      </c>
      <c r="O34" s="3">
        <v>3.5575281064819388</v>
      </c>
      <c r="P34" s="3">
        <v>3.5575281064819388</v>
      </c>
      <c r="Q34" s="3">
        <v>3.5575281064819388</v>
      </c>
      <c r="R34" s="3">
        <v>5.0741333885515711</v>
      </c>
      <c r="S34" s="3">
        <v>6.388687998840588</v>
      </c>
      <c r="T34" s="3">
        <v>7.0659951312871376</v>
      </c>
      <c r="U34" s="3">
        <v>7.0659951312871376</v>
      </c>
      <c r="V34" s="3">
        <v>7.0659951312871376</v>
      </c>
      <c r="W34" s="3">
        <v>7.0659951312871376</v>
      </c>
      <c r="X34" s="3">
        <v>7.0659951312871376</v>
      </c>
      <c r="Y34" s="3">
        <v>8.6436578133308792</v>
      </c>
      <c r="Z34" s="3">
        <v>8.6436578133308792</v>
      </c>
      <c r="AA34" s="3">
        <v>8.6436578133308792</v>
      </c>
      <c r="AB34" s="3">
        <v>8.6436578133308792</v>
      </c>
    </row>
    <row r="35" spans="1:28" x14ac:dyDescent="0.25">
      <c r="D35" t="s">
        <v>11</v>
      </c>
      <c r="E35" t="s">
        <v>9</v>
      </c>
      <c r="F35" s="3"/>
      <c r="G35" s="3"/>
      <c r="H35" s="3"/>
      <c r="I35" s="3">
        <v>2.5983800815280498</v>
      </c>
      <c r="J35" s="3">
        <v>2.5983800815280498</v>
      </c>
      <c r="K35" s="3">
        <v>2.5983800815280498</v>
      </c>
      <c r="L35" s="3">
        <v>2.5983800815280498</v>
      </c>
      <c r="M35" s="3">
        <v>2.5983800815280498</v>
      </c>
      <c r="N35" s="3">
        <v>4.8026629437506179</v>
      </c>
      <c r="O35" s="3">
        <v>4.8026629437506179</v>
      </c>
      <c r="P35" s="3">
        <v>4.8026629437506179</v>
      </c>
      <c r="Q35" s="3">
        <v>4.8026629437506179</v>
      </c>
      <c r="R35" s="3">
        <v>6.8500800745446213</v>
      </c>
      <c r="S35" s="3">
        <v>8.6247287984347949</v>
      </c>
      <c r="T35" s="3">
        <v>9.5390934272376349</v>
      </c>
      <c r="U35" s="3">
        <v>9.5390934272376349</v>
      </c>
      <c r="V35" s="3">
        <v>9.5390934272376349</v>
      </c>
      <c r="W35" s="3">
        <v>9.5390934272376349</v>
      </c>
      <c r="X35" s="3">
        <v>9.5390934272376349</v>
      </c>
      <c r="Y35" s="3">
        <v>11.668938047996688</v>
      </c>
      <c r="Z35" s="3">
        <v>11.668938047996688</v>
      </c>
      <c r="AA35" s="3">
        <v>11.668938047996688</v>
      </c>
      <c r="AB35" s="3">
        <v>11.668938047996688</v>
      </c>
    </row>
    <row r="36" spans="1:28" x14ac:dyDescent="0.25">
      <c r="C36" t="s">
        <v>12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25">
      <c r="D37" t="s">
        <v>13</v>
      </c>
      <c r="E37" t="s">
        <v>7</v>
      </c>
      <c r="F37" s="3"/>
      <c r="G37" s="3"/>
      <c r="H37" s="3"/>
      <c r="I37" s="3">
        <f>I38</f>
        <v>190682.98175481238</v>
      </c>
      <c r="J37" s="3">
        <f t="shared" ref="J37" si="2">J38</f>
        <v>190682.98175481238</v>
      </c>
      <c r="K37" s="3">
        <f t="shared" ref="K37" si="3">K38</f>
        <v>190682.98175481238</v>
      </c>
      <c r="L37" s="3">
        <f t="shared" ref="L37" si="4">L38</f>
        <v>190682.98175481238</v>
      </c>
      <c r="M37" s="3">
        <f t="shared" ref="M37" si="5">M38</f>
        <v>190682.98175481238</v>
      </c>
      <c r="N37" s="3">
        <f t="shared" ref="N37" si="6">N38</f>
        <v>352445.00921452808</v>
      </c>
      <c r="O37" s="3">
        <f t="shared" ref="O37" si="7">O38</f>
        <v>352445.00921452808</v>
      </c>
      <c r="P37" s="3">
        <f t="shared" ref="P37" si="8">P38</f>
        <v>352445.00921452808</v>
      </c>
      <c r="Q37" s="3">
        <f t="shared" ref="Q37" si="9">Q38</f>
        <v>352445.00921452808</v>
      </c>
      <c r="R37" s="3">
        <f t="shared" ref="R37" si="10">R38</f>
        <v>502695.393050952</v>
      </c>
      <c r="S37" s="3">
        <f t="shared" ref="S37" si="11">S38</f>
        <v>632928.57706065732</v>
      </c>
      <c r="T37" s="3">
        <f t="shared" ref="T37" si="12">T38</f>
        <v>687534.69491407101</v>
      </c>
      <c r="U37" s="3">
        <f t="shared" ref="U37" si="13">U38</f>
        <v>687534.69491407101</v>
      </c>
      <c r="V37" s="3">
        <f t="shared" ref="V37" si="14">V38</f>
        <v>687534.69491407101</v>
      </c>
      <c r="W37" s="3">
        <f t="shared" ref="W37" si="15">W38</f>
        <v>687534.69491407101</v>
      </c>
      <c r="X37" s="3">
        <f t="shared" ref="X37" si="16">X38</f>
        <v>687534.69491407101</v>
      </c>
      <c r="Y37" s="3">
        <f t="shared" ref="Y37" si="17">Y38</f>
        <v>843834.04738500004</v>
      </c>
      <c r="Z37" s="3">
        <f t="shared" ref="Z37" si="18">Z38</f>
        <v>843834.04738500004</v>
      </c>
      <c r="AA37" s="3">
        <f t="shared" ref="AA37" si="19">AA38</f>
        <v>843834.04738500004</v>
      </c>
      <c r="AB37" s="3">
        <f t="shared" ref="AB37" si="20">AB38</f>
        <v>843834.04738500004</v>
      </c>
    </row>
    <row r="38" spans="1:28" x14ac:dyDescent="0.25">
      <c r="D38" t="s">
        <v>13</v>
      </c>
      <c r="E38" t="s">
        <v>8</v>
      </c>
      <c r="F38" s="3"/>
      <c r="G38" s="3"/>
      <c r="H38" s="3"/>
      <c r="I38" s="3">
        <v>190682.98175481238</v>
      </c>
      <c r="J38" s="3">
        <v>190682.98175481238</v>
      </c>
      <c r="K38" s="3">
        <v>190682.98175481238</v>
      </c>
      <c r="L38" s="3">
        <v>190682.98175481238</v>
      </c>
      <c r="M38" s="3">
        <v>190682.98175481238</v>
      </c>
      <c r="N38" s="3">
        <v>352445.00921452808</v>
      </c>
      <c r="O38" s="3">
        <v>352445.00921452808</v>
      </c>
      <c r="P38" s="3">
        <v>352445.00921452808</v>
      </c>
      <c r="Q38" s="3">
        <v>352445.00921452808</v>
      </c>
      <c r="R38" s="3">
        <v>502695.393050952</v>
      </c>
      <c r="S38" s="3">
        <v>632928.57706065732</v>
      </c>
      <c r="T38" s="3">
        <v>687534.69491407101</v>
      </c>
      <c r="U38" s="3">
        <v>687534.69491407101</v>
      </c>
      <c r="V38" s="3">
        <v>687534.69491407101</v>
      </c>
      <c r="W38" s="3">
        <v>687534.69491407101</v>
      </c>
      <c r="X38" s="3">
        <v>687534.69491407101</v>
      </c>
      <c r="Y38" s="3">
        <v>843834.04738500004</v>
      </c>
      <c r="Z38" s="3">
        <v>843834.04738500004</v>
      </c>
      <c r="AA38" s="3">
        <v>843834.04738500004</v>
      </c>
      <c r="AB38" s="3">
        <v>843834.04738500004</v>
      </c>
    </row>
    <row r="39" spans="1:28" x14ac:dyDescent="0.25">
      <c r="D39" t="s">
        <v>13</v>
      </c>
      <c r="E39" t="s">
        <v>9</v>
      </c>
      <c r="F39" s="4"/>
      <c r="G39" s="4"/>
      <c r="H39" s="4"/>
      <c r="I39" s="3">
        <f>I38</f>
        <v>190682.98175481238</v>
      </c>
      <c r="J39" s="3">
        <f t="shared" ref="J39" si="21">J38</f>
        <v>190682.98175481238</v>
      </c>
      <c r="K39" s="3">
        <f t="shared" ref="K39" si="22">K38</f>
        <v>190682.98175481238</v>
      </c>
      <c r="L39" s="3">
        <f t="shared" ref="L39" si="23">L38</f>
        <v>190682.98175481238</v>
      </c>
      <c r="M39" s="3">
        <f t="shared" ref="M39" si="24">M38</f>
        <v>190682.98175481238</v>
      </c>
      <c r="N39" s="3">
        <f t="shared" ref="N39" si="25">N38</f>
        <v>352445.00921452808</v>
      </c>
      <c r="O39" s="3">
        <f t="shared" ref="O39" si="26">O38</f>
        <v>352445.00921452808</v>
      </c>
      <c r="P39" s="3">
        <f t="shared" ref="P39" si="27">P38</f>
        <v>352445.00921452808</v>
      </c>
      <c r="Q39" s="3">
        <f t="shared" ref="Q39" si="28">Q38</f>
        <v>352445.00921452808</v>
      </c>
      <c r="R39" s="3">
        <f t="shared" ref="R39" si="29">R38</f>
        <v>502695.393050952</v>
      </c>
      <c r="S39" s="3">
        <f t="shared" ref="S39" si="30">S38</f>
        <v>632928.57706065732</v>
      </c>
      <c r="T39" s="3">
        <f t="shared" ref="T39" si="31">T38</f>
        <v>687534.69491407101</v>
      </c>
      <c r="U39" s="3">
        <f t="shared" ref="U39" si="32">U38</f>
        <v>687534.69491407101</v>
      </c>
      <c r="V39" s="3">
        <f t="shared" ref="V39" si="33">V38</f>
        <v>687534.69491407101</v>
      </c>
      <c r="W39" s="3">
        <f t="shared" ref="W39" si="34">W38</f>
        <v>687534.69491407101</v>
      </c>
      <c r="X39" s="3">
        <f t="shared" ref="X39" si="35">X38</f>
        <v>687534.69491407101</v>
      </c>
      <c r="Y39" s="3">
        <f t="shared" ref="Y39" si="36">Y38</f>
        <v>843834.04738500004</v>
      </c>
      <c r="Z39" s="3">
        <f t="shared" ref="Z39" si="37">Z38</f>
        <v>843834.04738500004</v>
      </c>
      <c r="AA39" s="3">
        <f t="shared" ref="AA39" si="38">AA38</f>
        <v>843834.04738500004</v>
      </c>
      <c r="AB39" s="3">
        <f t="shared" ref="AB39" si="39">AB38</f>
        <v>843834.04738500004</v>
      </c>
    </row>
    <row r="40" spans="1:28" x14ac:dyDescent="0.25">
      <c r="C40" t="s">
        <v>22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x14ac:dyDescent="0.25">
      <c r="D41" t="s">
        <v>13</v>
      </c>
      <c r="E41" t="s">
        <v>7</v>
      </c>
      <c r="F41" s="4"/>
      <c r="G41" s="4"/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</row>
    <row r="42" spans="1:28" x14ac:dyDescent="0.25">
      <c r="D42" t="s">
        <v>13</v>
      </c>
      <c r="E42" t="s">
        <v>8</v>
      </c>
      <c r="F42" s="4"/>
      <c r="G42" s="4"/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</row>
    <row r="43" spans="1:28" x14ac:dyDescent="0.25">
      <c r="D43" t="s">
        <v>13</v>
      </c>
      <c r="E43" t="s">
        <v>9</v>
      </c>
      <c r="F43" s="4"/>
      <c r="G43" s="4"/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</row>
    <row r="44" spans="1:28" x14ac:dyDescent="0.25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x14ac:dyDescent="0.25">
      <c r="A45" t="s">
        <v>15</v>
      </c>
      <c r="B45" t="s">
        <v>1</v>
      </c>
      <c r="C45" t="s">
        <v>2</v>
      </c>
      <c r="D45" t="s">
        <v>3</v>
      </c>
      <c r="E45" t="s">
        <v>4</v>
      </c>
      <c r="F45" s="4">
        <v>2028</v>
      </c>
      <c r="G45" s="4">
        <v>2029</v>
      </c>
      <c r="H45" s="4">
        <v>2030</v>
      </c>
      <c r="I45" s="4">
        <v>2031</v>
      </c>
      <c r="J45" s="4">
        <v>2032</v>
      </c>
      <c r="K45" s="4">
        <v>2033</v>
      </c>
      <c r="L45" s="4">
        <v>2034</v>
      </c>
      <c r="M45" s="4">
        <v>2035</v>
      </c>
      <c r="N45" s="4">
        <v>2036</v>
      </c>
      <c r="O45" s="4">
        <v>2037</v>
      </c>
      <c r="P45" s="4">
        <v>2038</v>
      </c>
      <c r="Q45" s="4">
        <v>2039</v>
      </c>
      <c r="R45" s="4">
        <v>2040</v>
      </c>
      <c r="S45" s="4">
        <v>2041</v>
      </c>
      <c r="T45" s="4">
        <v>2042</v>
      </c>
      <c r="U45" s="4">
        <v>2043</v>
      </c>
      <c r="V45" s="4">
        <v>2044</v>
      </c>
      <c r="W45" s="4">
        <v>2045</v>
      </c>
      <c r="X45" s="4">
        <v>2046</v>
      </c>
      <c r="Y45" s="4">
        <v>2047</v>
      </c>
      <c r="Z45" s="4">
        <v>2048</v>
      </c>
      <c r="AA45" s="4">
        <v>2049</v>
      </c>
      <c r="AB45" s="4">
        <v>2050</v>
      </c>
    </row>
    <row r="46" spans="1:28" x14ac:dyDescent="0.25">
      <c r="B46" t="s">
        <v>24</v>
      </c>
      <c r="C46" t="s">
        <v>5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x14ac:dyDescent="0.25">
      <c r="D47" t="s">
        <v>6</v>
      </c>
      <c r="E47" t="s">
        <v>7</v>
      </c>
      <c r="F47" s="3">
        <v>116.21713873695191</v>
      </c>
      <c r="G47" s="3">
        <v>87.162854052713911</v>
      </c>
      <c r="H47" s="3">
        <v>87.162854052713911</v>
      </c>
      <c r="I47" s="3"/>
      <c r="J47" s="3"/>
      <c r="K47" s="3">
        <v>95.285913310547883</v>
      </c>
      <c r="L47" s="3">
        <v>71.464434982910902</v>
      </c>
      <c r="M47" s="3">
        <v>71.464434982910902</v>
      </c>
      <c r="N47" s="3"/>
      <c r="O47" s="3">
        <v>82.386206526526351</v>
      </c>
      <c r="P47" s="3">
        <v>104.49084727283511</v>
      </c>
      <c r="Q47" s="3">
        <v>166.73598948199768</v>
      </c>
      <c r="R47" s="3">
        <v>86.716224511191001</v>
      </c>
      <c r="S47" s="3">
        <v>54.690330227735735</v>
      </c>
      <c r="T47" s="3"/>
      <c r="U47" s="3"/>
      <c r="V47" s="3">
        <v>75.32947357607604</v>
      </c>
      <c r="W47" s="3">
        <v>56.49710518205702</v>
      </c>
      <c r="X47" s="3">
        <v>56.49710518205702</v>
      </c>
      <c r="Y47" s="3"/>
      <c r="Z47" s="3"/>
      <c r="AA47" s="3"/>
      <c r="AB47" s="3"/>
    </row>
    <row r="48" spans="1:28" x14ac:dyDescent="0.25">
      <c r="D48" t="s">
        <v>6</v>
      </c>
      <c r="E48" t="s">
        <v>8</v>
      </c>
      <c r="F48" s="3">
        <v>136.7260455728846</v>
      </c>
      <c r="G48" s="3">
        <v>102.54453417966344</v>
      </c>
      <c r="H48" s="3">
        <v>102.54453417966344</v>
      </c>
      <c r="I48" s="3"/>
      <c r="J48" s="3"/>
      <c r="K48" s="3">
        <v>115.7967143011183</v>
      </c>
      <c r="L48" s="3">
        <v>86.847535725838725</v>
      </c>
      <c r="M48" s="3">
        <v>86.847535725838725</v>
      </c>
      <c r="N48" s="3"/>
      <c r="O48" s="3">
        <v>103.68442072756574</v>
      </c>
      <c r="P48" s="3">
        <v>131.79058552656807</v>
      </c>
      <c r="Q48" s="3">
        <v>211.05158136028754</v>
      </c>
      <c r="R48" s="3">
        <v>110.09631248237751</v>
      </c>
      <c r="S48" s="3">
        <v>69.575859996707194</v>
      </c>
      <c r="T48" s="3"/>
      <c r="U48" s="3"/>
      <c r="V48" s="3">
        <v>98.71766523400413</v>
      </c>
      <c r="W48" s="3">
        <v>74.038248925503098</v>
      </c>
      <c r="X48" s="3">
        <v>74.038248925503098</v>
      </c>
      <c r="Y48" s="3"/>
      <c r="Z48" s="3"/>
      <c r="AA48" s="3"/>
      <c r="AB48" s="3"/>
    </row>
    <row r="49" spans="3:28" x14ac:dyDescent="0.25">
      <c r="D49" t="s">
        <v>6</v>
      </c>
      <c r="E49" t="s">
        <v>9</v>
      </c>
      <c r="F49" s="3">
        <v>184.58016152339425</v>
      </c>
      <c r="G49" s="3">
        <v>138.43512114254565</v>
      </c>
      <c r="H49" s="3">
        <v>138.43512114254565</v>
      </c>
      <c r="I49" s="3"/>
      <c r="J49" s="3"/>
      <c r="K49" s="3">
        <v>166.30379181543591</v>
      </c>
      <c r="L49" s="3">
        <v>124.7278438615769</v>
      </c>
      <c r="M49" s="3">
        <v>124.7278438615769</v>
      </c>
      <c r="N49" s="3"/>
      <c r="O49" s="3">
        <v>158.70064397076391</v>
      </c>
      <c r="P49" s="3">
        <v>202.57280769079523</v>
      </c>
      <c r="Q49" s="3">
        <v>326.63568483908801</v>
      </c>
      <c r="R49" s="3">
        <v>171.37277477939671</v>
      </c>
      <c r="S49" s="3">
        <v>108.71228124485501</v>
      </c>
      <c r="T49" s="3"/>
      <c r="U49" s="3"/>
      <c r="V49" s="3">
        <v>162.72142620989695</v>
      </c>
      <c r="W49" s="3">
        <v>122.0410696574227</v>
      </c>
      <c r="X49" s="3">
        <v>122.0410696574227</v>
      </c>
      <c r="Y49" s="3"/>
      <c r="Z49" s="3"/>
      <c r="AA49" s="3"/>
      <c r="AB49" s="3"/>
    </row>
    <row r="50" spans="3:28" x14ac:dyDescent="0.25">
      <c r="C50" t="s">
        <v>10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3:28" x14ac:dyDescent="0.25">
      <c r="D51" t="s">
        <v>11</v>
      </c>
      <c r="E51" t="s">
        <v>7</v>
      </c>
      <c r="F51" s="3"/>
      <c r="G51" s="3"/>
      <c r="H51" s="3"/>
      <c r="I51" s="3">
        <v>17.286428107907089</v>
      </c>
      <c r="J51" s="3">
        <v>17.286428107907089</v>
      </c>
      <c r="K51" s="3">
        <v>17.286428107907089</v>
      </c>
      <c r="L51" s="3">
        <v>17.286428107907089</v>
      </c>
      <c r="M51" s="3">
        <v>17.286428107907089</v>
      </c>
      <c r="N51" s="3">
        <v>32.218093355343719</v>
      </c>
      <c r="O51" s="3">
        <v>32.218093355343719</v>
      </c>
      <c r="P51" s="3">
        <v>32.218093355343719</v>
      </c>
      <c r="Q51" s="3">
        <v>32.218093355343719</v>
      </c>
      <c r="R51" s="3">
        <v>45.698541589577935</v>
      </c>
      <c r="S51" s="3">
        <v>54.714425732096224</v>
      </c>
      <c r="T51" s="3">
        <v>67.129975266256579</v>
      </c>
      <c r="U51" s="3">
        <v>67.129975266256579</v>
      </c>
      <c r="V51" s="3">
        <v>67.129975266256579</v>
      </c>
      <c r="W51" s="3">
        <v>67.129975266256579</v>
      </c>
      <c r="X51" s="3">
        <v>67.129975266256579</v>
      </c>
      <c r="Y51" s="3">
        <v>79.816541043565138</v>
      </c>
      <c r="Z51" s="3">
        <v>79.816541043565138</v>
      </c>
      <c r="AA51" s="3">
        <v>79.816541043565138</v>
      </c>
      <c r="AB51" s="3">
        <v>79.816541043565138</v>
      </c>
    </row>
    <row r="52" spans="3:28" x14ac:dyDescent="0.25">
      <c r="D52" t="s">
        <v>11</v>
      </c>
      <c r="E52" t="s">
        <v>8</v>
      </c>
      <c r="F52" s="3"/>
      <c r="G52" s="3"/>
      <c r="H52" s="3"/>
      <c r="I52" s="3">
        <v>19.593680126949515</v>
      </c>
      <c r="J52" s="3">
        <v>19.593680126949515</v>
      </c>
      <c r="K52" s="3">
        <v>19.593680126949515</v>
      </c>
      <c r="L52" s="3">
        <v>19.593680126949515</v>
      </c>
      <c r="M52" s="3">
        <v>19.593680126949515</v>
      </c>
      <c r="N52" s="3">
        <v>36.832810485825327</v>
      </c>
      <c r="O52" s="3">
        <v>36.832810485825327</v>
      </c>
      <c r="P52" s="3">
        <v>36.832810485825327</v>
      </c>
      <c r="Q52" s="3">
        <v>36.832810485825327</v>
      </c>
      <c r="R52" s="3">
        <v>52.709307817676475</v>
      </c>
      <c r="S52" s="3">
        <v>62.999375690527025</v>
      </c>
      <c r="T52" s="3">
        <v>77.647754690033096</v>
      </c>
      <c r="U52" s="3">
        <v>77.647754690033096</v>
      </c>
      <c r="V52" s="3">
        <v>77.647754690033096</v>
      </c>
      <c r="W52" s="3">
        <v>77.647754690033096</v>
      </c>
      <c r="X52" s="3">
        <v>77.647754690033096</v>
      </c>
      <c r="Y52" s="3">
        <v>92.965492028858563</v>
      </c>
      <c r="Z52" s="3">
        <v>92.965492028858563</v>
      </c>
      <c r="AA52" s="3">
        <v>92.965492028858563</v>
      </c>
      <c r="AB52" s="3">
        <v>92.965492028858563</v>
      </c>
    </row>
    <row r="53" spans="3:28" x14ac:dyDescent="0.25">
      <c r="D53" t="s">
        <v>11</v>
      </c>
      <c r="E53" t="s">
        <v>9</v>
      </c>
      <c r="F53" s="3"/>
      <c r="G53" s="3"/>
      <c r="H53" s="3"/>
      <c r="I53" s="3">
        <v>24.977268171381848</v>
      </c>
      <c r="J53" s="3">
        <v>24.977268171381848</v>
      </c>
      <c r="K53" s="3">
        <v>24.977268171381848</v>
      </c>
      <c r="L53" s="3">
        <v>24.977268171381848</v>
      </c>
      <c r="M53" s="3">
        <v>24.977268171381848</v>
      </c>
      <c r="N53" s="3">
        <v>47.898444750618381</v>
      </c>
      <c r="O53" s="3">
        <v>47.898444750618381</v>
      </c>
      <c r="P53" s="3">
        <v>47.898444750618381</v>
      </c>
      <c r="Q53" s="3">
        <v>47.898444750618381</v>
      </c>
      <c r="R53" s="3">
        <v>69.964267197329306</v>
      </c>
      <c r="S53" s="3">
        <v>83.575341227510577</v>
      </c>
      <c r="T53" s="3">
        <v>104.09418341423883</v>
      </c>
      <c r="U53" s="3">
        <v>104.09418341423883</v>
      </c>
      <c r="V53" s="3">
        <v>104.09418341423883</v>
      </c>
      <c r="W53" s="3">
        <v>104.09418341423883</v>
      </c>
      <c r="X53" s="3">
        <v>104.09418341423883</v>
      </c>
      <c r="Y53" s="3">
        <v>126.61234386285223</v>
      </c>
      <c r="Z53" s="3">
        <v>126.61234386285223</v>
      </c>
      <c r="AA53" s="3">
        <v>126.61234386285223</v>
      </c>
      <c r="AB53" s="3">
        <v>126.61234386285223</v>
      </c>
    </row>
    <row r="54" spans="3:28" x14ac:dyDescent="0.25">
      <c r="C54" t="s">
        <v>20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3:28" x14ac:dyDescent="0.25">
      <c r="D55" t="s">
        <v>11</v>
      </c>
      <c r="E55" t="s">
        <v>7</v>
      </c>
      <c r="F55" s="3"/>
      <c r="G55" s="3"/>
      <c r="H55" s="3"/>
      <c r="I55" s="3">
        <v>1.6360170883695127</v>
      </c>
      <c r="J55" s="3">
        <v>1.6360170883695127</v>
      </c>
      <c r="K55" s="3">
        <v>1.6360170883695127</v>
      </c>
      <c r="L55" s="3">
        <v>1.6360170883695127</v>
      </c>
      <c r="M55" s="3">
        <v>1.6360170883695127</v>
      </c>
      <c r="N55" s="3">
        <v>3.0238988905096482</v>
      </c>
      <c r="O55" s="3">
        <v>3.0238988905096482</v>
      </c>
      <c r="P55" s="3">
        <v>3.0238988905096482</v>
      </c>
      <c r="Q55" s="3">
        <v>3.0238988905096482</v>
      </c>
      <c r="R55" s="3">
        <v>4.3130133802688357</v>
      </c>
      <c r="S55" s="3">
        <v>5.4303847990145</v>
      </c>
      <c r="T55" s="3">
        <v>6.0060958615940665</v>
      </c>
      <c r="U55" s="3">
        <v>6.0060958615940665</v>
      </c>
      <c r="V55" s="3">
        <v>6.0060958615940665</v>
      </c>
      <c r="W55" s="3">
        <v>6.0060958615940665</v>
      </c>
      <c r="X55" s="3">
        <v>6.0060958615940665</v>
      </c>
      <c r="Y55" s="3">
        <v>7.3471091413312477</v>
      </c>
      <c r="Z55" s="3">
        <v>7.3471091413312477</v>
      </c>
      <c r="AA55" s="3">
        <v>7.3471091413312477</v>
      </c>
      <c r="AB55" s="3">
        <v>7.3471091413312477</v>
      </c>
    </row>
    <row r="56" spans="3:28" x14ac:dyDescent="0.25">
      <c r="D56" t="s">
        <v>11</v>
      </c>
      <c r="E56" t="s">
        <v>8</v>
      </c>
      <c r="F56" s="3"/>
      <c r="G56" s="3"/>
      <c r="H56" s="3"/>
      <c r="I56" s="3">
        <v>1.9247259863170738</v>
      </c>
      <c r="J56" s="3">
        <v>1.9247259863170738</v>
      </c>
      <c r="K56" s="3">
        <v>1.9247259863170738</v>
      </c>
      <c r="L56" s="3">
        <v>1.9247259863170738</v>
      </c>
      <c r="M56" s="3">
        <v>1.9247259863170738</v>
      </c>
      <c r="N56" s="3">
        <v>3.5575281064819388</v>
      </c>
      <c r="O56" s="3">
        <v>3.5575281064819388</v>
      </c>
      <c r="P56" s="3">
        <v>3.5575281064819388</v>
      </c>
      <c r="Q56" s="3">
        <v>3.5575281064819388</v>
      </c>
      <c r="R56" s="3">
        <v>5.0741333885515711</v>
      </c>
      <c r="S56" s="3">
        <v>6.388687998840588</v>
      </c>
      <c r="T56" s="3">
        <v>7.0659951312871376</v>
      </c>
      <c r="U56" s="3">
        <v>7.0659951312871376</v>
      </c>
      <c r="V56" s="3">
        <v>7.0659951312871376</v>
      </c>
      <c r="W56" s="3">
        <v>7.0659951312871376</v>
      </c>
      <c r="X56" s="3">
        <v>7.0659951312871376</v>
      </c>
      <c r="Y56" s="3">
        <v>8.6436578133308792</v>
      </c>
      <c r="Z56" s="3">
        <v>8.6436578133308792</v>
      </c>
      <c r="AA56" s="3">
        <v>8.6436578133308792</v>
      </c>
      <c r="AB56" s="3">
        <v>8.6436578133308792</v>
      </c>
    </row>
    <row r="57" spans="3:28" x14ac:dyDescent="0.25">
      <c r="D57" t="s">
        <v>11</v>
      </c>
      <c r="E57" t="s">
        <v>9</v>
      </c>
      <c r="F57" s="3"/>
      <c r="G57" s="3"/>
      <c r="H57" s="3"/>
      <c r="I57" s="3">
        <v>2.5983800815280498</v>
      </c>
      <c r="J57" s="3">
        <v>2.5983800815280498</v>
      </c>
      <c r="K57" s="3">
        <v>2.5983800815280498</v>
      </c>
      <c r="L57" s="3">
        <v>2.5983800815280498</v>
      </c>
      <c r="M57" s="3">
        <v>2.5983800815280498</v>
      </c>
      <c r="N57" s="3">
        <v>4.8026629437506179</v>
      </c>
      <c r="O57" s="3">
        <v>4.8026629437506179</v>
      </c>
      <c r="P57" s="3">
        <v>4.8026629437506179</v>
      </c>
      <c r="Q57" s="3">
        <v>4.8026629437506179</v>
      </c>
      <c r="R57" s="3">
        <v>6.8500800745446213</v>
      </c>
      <c r="S57" s="3">
        <v>8.6247287984347949</v>
      </c>
      <c r="T57" s="3">
        <v>9.5390934272376349</v>
      </c>
      <c r="U57" s="3">
        <v>9.5390934272376349</v>
      </c>
      <c r="V57" s="3">
        <v>9.5390934272376349</v>
      </c>
      <c r="W57" s="3">
        <v>9.5390934272376349</v>
      </c>
      <c r="X57" s="3">
        <v>9.5390934272376349</v>
      </c>
      <c r="Y57" s="3">
        <v>11.668938047996688</v>
      </c>
      <c r="Z57" s="3">
        <v>11.668938047996688</v>
      </c>
      <c r="AA57" s="3">
        <v>11.668938047996688</v>
      </c>
      <c r="AB57" s="3">
        <v>11.668938047996688</v>
      </c>
    </row>
    <row r="58" spans="3:28" x14ac:dyDescent="0.25">
      <c r="C58" t="s">
        <v>12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3:28" x14ac:dyDescent="0.25">
      <c r="D59" t="s">
        <v>13</v>
      </c>
      <c r="E59" t="s">
        <v>7</v>
      </c>
      <c r="F59" s="3"/>
      <c r="G59" s="3"/>
      <c r="H59" s="3"/>
      <c r="I59" s="3">
        <f>I60</f>
        <v>190682.98175481238</v>
      </c>
      <c r="J59" s="3">
        <f t="shared" ref="J59" si="40">J60</f>
        <v>190682.98175481238</v>
      </c>
      <c r="K59" s="3">
        <f t="shared" ref="K59" si="41">K60</f>
        <v>190682.98175481238</v>
      </c>
      <c r="L59" s="3">
        <f t="shared" ref="L59" si="42">L60</f>
        <v>190682.98175481238</v>
      </c>
      <c r="M59" s="3">
        <f t="shared" ref="M59" si="43">M60</f>
        <v>190682.98175481238</v>
      </c>
      <c r="N59" s="3">
        <f t="shared" ref="N59" si="44">N60</f>
        <v>352445.00921452808</v>
      </c>
      <c r="O59" s="3">
        <f t="shared" ref="O59" si="45">O60</f>
        <v>352445.00921452808</v>
      </c>
      <c r="P59" s="3">
        <f t="shared" ref="P59" si="46">P60</f>
        <v>352445.00921452808</v>
      </c>
      <c r="Q59" s="3">
        <f t="shared" ref="Q59" si="47">Q60</f>
        <v>352445.00921452808</v>
      </c>
      <c r="R59" s="3">
        <f t="shared" ref="R59" si="48">R60</f>
        <v>502695.393050952</v>
      </c>
      <c r="S59" s="3">
        <f t="shared" ref="S59" si="49">S60</f>
        <v>632928.57706065732</v>
      </c>
      <c r="T59" s="3">
        <f t="shared" ref="T59" si="50">T60</f>
        <v>687534.69491407101</v>
      </c>
      <c r="U59" s="3">
        <f t="shared" ref="U59" si="51">U60</f>
        <v>687534.69491407101</v>
      </c>
      <c r="V59" s="3">
        <f t="shared" ref="V59" si="52">V60</f>
        <v>687534.69491407101</v>
      </c>
      <c r="W59" s="3">
        <f t="shared" ref="W59" si="53">W60</f>
        <v>687534.69491407101</v>
      </c>
      <c r="X59" s="3">
        <f t="shared" ref="X59" si="54">X60</f>
        <v>687534.69491407101</v>
      </c>
      <c r="Y59" s="3">
        <f t="shared" ref="Y59" si="55">Y60</f>
        <v>843834.04738500004</v>
      </c>
      <c r="Z59" s="3">
        <f t="shared" ref="Z59" si="56">Z60</f>
        <v>843834.04738500004</v>
      </c>
      <c r="AA59" s="3">
        <f t="shared" ref="AA59" si="57">AA60</f>
        <v>843834.04738500004</v>
      </c>
      <c r="AB59" s="3">
        <f t="shared" ref="AB59" si="58">AB60</f>
        <v>843834.04738500004</v>
      </c>
    </row>
    <row r="60" spans="3:28" x14ac:dyDescent="0.25">
      <c r="D60" t="s">
        <v>13</v>
      </c>
      <c r="E60" t="s">
        <v>8</v>
      </c>
      <c r="F60" s="3"/>
      <c r="G60" s="3"/>
      <c r="H60" s="3"/>
      <c r="I60" s="3">
        <v>190682.98175481238</v>
      </c>
      <c r="J60" s="3">
        <v>190682.98175481238</v>
      </c>
      <c r="K60" s="3">
        <v>190682.98175481238</v>
      </c>
      <c r="L60" s="3">
        <v>190682.98175481238</v>
      </c>
      <c r="M60" s="3">
        <v>190682.98175481238</v>
      </c>
      <c r="N60" s="3">
        <v>352445.00921452808</v>
      </c>
      <c r="O60" s="3">
        <v>352445.00921452808</v>
      </c>
      <c r="P60" s="3">
        <v>352445.00921452808</v>
      </c>
      <c r="Q60" s="3">
        <v>352445.00921452808</v>
      </c>
      <c r="R60" s="3">
        <v>502695.393050952</v>
      </c>
      <c r="S60" s="3">
        <v>632928.57706065732</v>
      </c>
      <c r="T60" s="3">
        <v>687534.69491407101</v>
      </c>
      <c r="U60" s="3">
        <v>687534.69491407101</v>
      </c>
      <c r="V60" s="3">
        <v>687534.69491407101</v>
      </c>
      <c r="W60" s="3">
        <v>687534.69491407101</v>
      </c>
      <c r="X60" s="3">
        <v>687534.69491407101</v>
      </c>
      <c r="Y60" s="3">
        <v>843834.04738500004</v>
      </c>
      <c r="Z60" s="3">
        <v>843834.04738500004</v>
      </c>
      <c r="AA60" s="3">
        <v>843834.04738500004</v>
      </c>
      <c r="AB60" s="3">
        <v>843834.04738500004</v>
      </c>
    </row>
    <row r="61" spans="3:28" x14ac:dyDescent="0.25">
      <c r="D61" t="s">
        <v>13</v>
      </c>
      <c r="E61" t="s">
        <v>9</v>
      </c>
      <c r="F61" s="4"/>
      <c r="G61" s="4"/>
      <c r="H61" s="4"/>
      <c r="I61" s="3">
        <f>I60</f>
        <v>190682.98175481238</v>
      </c>
      <c r="J61" s="3">
        <f t="shared" ref="J61" si="59">J60</f>
        <v>190682.98175481238</v>
      </c>
      <c r="K61" s="3">
        <f t="shared" ref="K61" si="60">K60</f>
        <v>190682.98175481238</v>
      </c>
      <c r="L61" s="3">
        <f t="shared" ref="L61" si="61">L60</f>
        <v>190682.98175481238</v>
      </c>
      <c r="M61" s="3">
        <f t="shared" ref="M61" si="62">M60</f>
        <v>190682.98175481238</v>
      </c>
      <c r="N61" s="3">
        <f t="shared" ref="N61" si="63">N60</f>
        <v>352445.00921452808</v>
      </c>
      <c r="O61" s="3">
        <f t="shared" ref="O61" si="64">O60</f>
        <v>352445.00921452808</v>
      </c>
      <c r="P61" s="3">
        <f t="shared" ref="P61" si="65">P60</f>
        <v>352445.00921452808</v>
      </c>
      <c r="Q61" s="3">
        <f t="shared" ref="Q61" si="66">Q60</f>
        <v>352445.00921452808</v>
      </c>
      <c r="R61" s="3">
        <f t="shared" ref="R61" si="67">R60</f>
        <v>502695.393050952</v>
      </c>
      <c r="S61" s="3">
        <f t="shared" ref="S61" si="68">S60</f>
        <v>632928.57706065732</v>
      </c>
      <c r="T61" s="3">
        <f t="shared" ref="T61" si="69">T60</f>
        <v>687534.69491407101</v>
      </c>
      <c r="U61" s="3">
        <f t="shared" ref="U61" si="70">U60</f>
        <v>687534.69491407101</v>
      </c>
      <c r="V61" s="3">
        <f t="shared" ref="V61" si="71">V60</f>
        <v>687534.69491407101</v>
      </c>
      <c r="W61" s="3">
        <f t="shared" ref="W61" si="72">W60</f>
        <v>687534.69491407101</v>
      </c>
      <c r="X61" s="3">
        <f t="shared" ref="X61" si="73">X60</f>
        <v>687534.69491407101</v>
      </c>
      <c r="Y61" s="3">
        <f t="shared" ref="Y61" si="74">Y60</f>
        <v>843834.04738500004</v>
      </c>
      <c r="Z61" s="3">
        <f t="shared" ref="Z61" si="75">Z60</f>
        <v>843834.04738500004</v>
      </c>
      <c r="AA61" s="3">
        <f t="shared" ref="AA61" si="76">AA60</f>
        <v>843834.04738500004</v>
      </c>
      <c r="AB61" s="3">
        <f t="shared" ref="AB61" si="77">AB60</f>
        <v>843834.04738500004</v>
      </c>
    </row>
    <row r="62" spans="3:28" x14ac:dyDescent="0.25">
      <c r="C62" t="s">
        <v>22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3:28" x14ac:dyDescent="0.25">
      <c r="D63" t="s">
        <v>13</v>
      </c>
      <c r="E63" t="s">
        <v>7</v>
      </c>
      <c r="F63" s="4"/>
      <c r="G63" s="4"/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</row>
    <row r="64" spans="3:28" x14ac:dyDescent="0.25">
      <c r="D64" t="s">
        <v>13</v>
      </c>
      <c r="E64" t="s">
        <v>8</v>
      </c>
      <c r="F64" s="4"/>
      <c r="G64" s="4"/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</row>
    <row r="65" spans="4:28" x14ac:dyDescent="0.25">
      <c r="D65" t="s">
        <v>13</v>
      </c>
      <c r="E65" t="s">
        <v>9</v>
      </c>
      <c r="F65" s="4"/>
      <c r="G65" s="4"/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76"/>
  <sheetViews>
    <sheetView topLeftCell="A22" zoomScale="60" zoomScaleNormal="60" workbookViewId="0">
      <pane xSplit="5" topLeftCell="F1" activePane="topRight" state="frozen"/>
      <selection pane="topRight" activeCell="AA70" sqref="AA70"/>
    </sheetView>
  </sheetViews>
  <sheetFormatPr baseColWidth="10" defaultColWidth="10.85546875" defaultRowHeight="15" x14ac:dyDescent="0.25"/>
  <cols>
    <col min="1" max="1" width="16.140625" style="92" bestFit="1" customWidth="1"/>
    <col min="2" max="2" width="7.7109375" style="92" bestFit="1" customWidth="1"/>
    <col min="3" max="3" width="16.7109375" style="92" bestFit="1" customWidth="1"/>
    <col min="4" max="4" width="13.7109375" style="92" bestFit="1" customWidth="1"/>
    <col min="5" max="5" width="12.7109375" style="92" bestFit="1" customWidth="1"/>
    <col min="6" max="7" width="11" style="92" bestFit="1" customWidth="1"/>
    <col min="8" max="11" width="13.28515625" style="92" bestFit="1" customWidth="1"/>
    <col min="12" max="12" width="13.42578125" style="92" bestFit="1" customWidth="1"/>
    <col min="13" max="14" width="14" style="92" bestFit="1" customWidth="1"/>
    <col min="15" max="17" width="14.28515625" style="92" bestFit="1" customWidth="1"/>
    <col min="18" max="18" width="15.140625" style="92" bestFit="1" customWidth="1"/>
    <col min="19" max="21" width="14.28515625" style="92" bestFit="1" customWidth="1"/>
    <col min="22" max="24" width="15.140625" style="92" bestFit="1" customWidth="1"/>
    <col min="25" max="26" width="15.7109375" style="92" bestFit="1" customWidth="1"/>
    <col min="27" max="28" width="15.140625" style="92" bestFit="1" customWidth="1"/>
    <col min="29" max="16384" width="10.85546875" style="92"/>
  </cols>
  <sheetData>
    <row r="1" spans="1:28" ht="31.5" customHeight="1" thickBot="1" x14ac:dyDescent="0.3">
      <c r="A1" s="205" t="s">
        <v>426</v>
      </c>
      <c r="B1" s="206"/>
      <c r="C1" s="206"/>
      <c r="D1" s="206"/>
      <c r="E1" s="206"/>
    </row>
    <row r="2" spans="1:28" ht="15.75" thickBot="1" x14ac:dyDescent="0.3">
      <c r="A2" s="98" t="s">
        <v>79</v>
      </c>
      <c r="B2" s="99"/>
      <c r="C2" s="99" t="s">
        <v>2</v>
      </c>
      <c r="D2" s="99" t="s">
        <v>3</v>
      </c>
      <c r="E2" s="114" t="s">
        <v>4</v>
      </c>
      <c r="F2" s="99">
        <v>2028</v>
      </c>
      <c r="G2" s="99">
        <v>2029</v>
      </c>
      <c r="H2" s="99">
        <v>2030</v>
      </c>
      <c r="I2" s="99">
        <v>2031</v>
      </c>
      <c r="J2" s="99">
        <v>2032</v>
      </c>
      <c r="K2" s="99">
        <v>2033</v>
      </c>
      <c r="L2" s="99">
        <v>2034</v>
      </c>
      <c r="M2" s="99">
        <v>2035</v>
      </c>
      <c r="N2" s="99">
        <v>2036</v>
      </c>
      <c r="O2" s="99">
        <v>2037</v>
      </c>
      <c r="P2" s="99">
        <v>2038</v>
      </c>
      <c r="Q2" s="99">
        <v>2039</v>
      </c>
      <c r="R2" s="99">
        <v>2040</v>
      </c>
      <c r="S2" s="99">
        <v>2041</v>
      </c>
      <c r="T2" s="99">
        <v>2042</v>
      </c>
      <c r="U2" s="99">
        <v>2043</v>
      </c>
      <c r="V2" s="99">
        <v>2044</v>
      </c>
      <c r="W2" s="99">
        <v>2045</v>
      </c>
      <c r="X2" s="99">
        <v>2046</v>
      </c>
      <c r="Y2" s="99">
        <v>2047</v>
      </c>
      <c r="Z2" s="99">
        <v>2048</v>
      </c>
      <c r="AA2" s="99">
        <v>2049</v>
      </c>
      <c r="AB2" s="100">
        <v>2050</v>
      </c>
    </row>
    <row r="3" spans="1:28" x14ac:dyDescent="0.25">
      <c r="A3" s="189"/>
      <c r="B3" s="190"/>
      <c r="C3" s="190" t="s">
        <v>5</v>
      </c>
      <c r="D3" s="191"/>
      <c r="E3" s="192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3"/>
    </row>
    <row r="4" spans="1:28" x14ac:dyDescent="0.25">
      <c r="A4" s="101"/>
      <c r="B4" s="63"/>
      <c r="C4" s="63"/>
      <c r="D4" s="4" t="s">
        <v>6</v>
      </c>
      <c r="E4" s="70" t="s">
        <v>7</v>
      </c>
      <c r="F4" s="119">
        <v>65.131179097227061</v>
      </c>
      <c r="G4" s="119">
        <v>65.131179097227061</v>
      </c>
      <c r="H4" s="119"/>
      <c r="I4" s="119"/>
      <c r="J4" s="119"/>
      <c r="K4" s="119">
        <v>56.826337486905999</v>
      </c>
      <c r="L4" s="119">
        <v>82.600726915549799</v>
      </c>
      <c r="M4" s="119">
        <v>131.79429235279605</v>
      </c>
      <c r="N4" s="119">
        <v>106.01990292415225</v>
      </c>
      <c r="O4" s="119">
        <v>61.434111664934797</v>
      </c>
      <c r="P4" s="119">
        <v>93.528473450072269</v>
      </c>
      <c r="Q4" s="119">
        <v>75.312687365017879</v>
      </c>
      <c r="R4" s="119">
        <v>43.218325579880407</v>
      </c>
      <c r="S4" s="119">
        <v>27.169704589843629</v>
      </c>
      <c r="T4" s="119">
        <v>70.709400895447004</v>
      </c>
      <c r="U4" s="119">
        <v>66.562458312506209</v>
      </c>
      <c r="V4" s="119">
        <v>23.022762006902834</v>
      </c>
      <c r="W4" s="119">
        <v>71.35517532947361</v>
      </c>
      <c r="X4" s="119">
        <v>71.35517532947361</v>
      </c>
      <c r="Y4" s="119">
        <v>26.443872094195211</v>
      </c>
      <c r="Z4" s="119">
        <v>26.443872094195211</v>
      </c>
      <c r="AA4" s="119"/>
      <c r="AB4" s="102"/>
    </row>
    <row r="5" spans="1:28" x14ac:dyDescent="0.25">
      <c r="A5" s="101"/>
      <c r="B5" s="63"/>
      <c r="C5" s="63"/>
      <c r="D5" s="4" t="s">
        <v>6</v>
      </c>
      <c r="E5" s="70" t="s">
        <v>8</v>
      </c>
      <c r="F5" s="119">
        <v>76.624916584972993</v>
      </c>
      <c r="G5" s="119">
        <v>76.624916584972993</v>
      </c>
      <c r="H5" s="119"/>
      <c r="I5" s="119"/>
      <c r="J5" s="119"/>
      <c r="K5" s="119">
        <v>69.058509680273616</v>
      </c>
      <c r="L5" s="119">
        <v>100.75963036791036</v>
      </c>
      <c r="M5" s="119">
        <v>163.7674357488645</v>
      </c>
      <c r="N5" s="119">
        <v>132.06631506122773</v>
      </c>
      <c r="O5" s="119">
        <v>77.315858436089613</v>
      </c>
      <c r="P5" s="119">
        <v>117.9229387649724</v>
      </c>
      <c r="Q5" s="119">
        <v>95.588503138301448</v>
      </c>
      <c r="R5" s="119">
        <v>54.981422809418667</v>
      </c>
      <c r="S5" s="119">
        <v>34.960371243024781</v>
      </c>
      <c r="T5" s="119">
        <v>91.317643760919339</v>
      </c>
      <c r="U5" s="119">
        <v>87.036188301736672</v>
      </c>
      <c r="V5" s="119">
        <v>30.678915783842115</v>
      </c>
      <c r="W5" s="119">
        <v>94.113888893749049</v>
      </c>
      <c r="X5" s="119">
        <v>94.113888893749049</v>
      </c>
      <c r="Y5" s="119">
        <v>35.11540407611762</v>
      </c>
      <c r="Z5" s="119">
        <v>35.11540407611762</v>
      </c>
      <c r="AA5" s="119"/>
      <c r="AB5" s="102"/>
    </row>
    <row r="6" spans="1:28" x14ac:dyDescent="0.25">
      <c r="A6" s="117"/>
      <c r="B6" s="90"/>
      <c r="C6" s="90"/>
      <c r="D6" s="89" t="s">
        <v>6</v>
      </c>
      <c r="E6" s="126" t="s">
        <v>9</v>
      </c>
      <c r="F6" s="93">
        <v>103.44363738971356</v>
      </c>
      <c r="G6" s="93">
        <v>103.44363738971356</v>
      </c>
      <c r="H6" s="93"/>
      <c r="I6" s="93"/>
      <c r="J6" s="93"/>
      <c r="K6" s="93">
        <v>99.179774540818514</v>
      </c>
      <c r="L6" s="93">
        <v>145.69772337593764</v>
      </c>
      <c r="M6" s="93">
        <v>244.61742142696073</v>
      </c>
      <c r="N6" s="93">
        <v>198.09947259184159</v>
      </c>
      <c r="O6" s="93">
        <v>118.34059964707595</v>
      </c>
      <c r="P6" s="93">
        <v>181.13505376390501</v>
      </c>
      <c r="Q6" s="93">
        <v>148.70292725654573</v>
      </c>
      <c r="R6" s="93">
        <v>85.908473139716676</v>
      </c>
      <c r="S6" s="93">
        <v>55.78782645163529</v>
      </c>
      <c r="T6" s="93">
        <v>146.68665309340074</v>
      </c>
      <c r="U6" s="93">
        <v>143.07385348503433</v>
      </c>
      <c r="V6" s="93">
        <v>52.175026843268896</v>
      </c>
      <c r="W6" s="93">
        <v>156.85648148958174</v>
      </c>
      <c r="X6" s="93">
        <v>156.85648148958174</v>
      </c>
      <c r="Y6" s="93">
        <v>59.31656093938787</v>
      </c>
      <c r="Z6" s="93">
        <v>59.31656093938787</v>
      </c>
      <c r="AA6" s="93"/>
      <c r="AB6" s="132"/>
    </row>
    <row r="7" spans="1:28" x14ac:dyDescent="0.25">
      <c r="A7" s="101"/>
      <c r="B7" s="63"/>
      <c r="C7" s="63" t="s">
        <v>10</v>
      </c>
      <c r="D7" s="4"/>
      <c r="E7" s="7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102"/>
    </row>
    <row r="8" spans="1:28" x14ac:dyDescent="0.25">
      <c r="A8" s="101"/>
      <c r="B8" s="63"/>
      <c r="C8" s="63"/>
      <c r="D8" s="4" t="s">
        <v>11</v>
      </c>
      <c r="E8" s="70" t="s">
        <v>7</v>
      </c>
      <c r="F8" s="4"/>
      <c r="G8" s="4"/>
      <c r="H8" s="119">
        <v>7.8157414916672456</v>
      </c>
      <c r="I8" s="119">
        <v>7.8157414916672456</v>
      </c>
      <c r="J8" s="119">
        <v>7.8157414916672456</v>
      </c>
      <c r="K8" s="119">
        <v>7.8157414916672456</v>
      </c>
      <c r="L8" s="119">
        <v>7.8157414916672456</v>
      </c>
      <c r="M8" s="119">
        <v>14.634901990095967</v>
      </c>
      <c r="N8" s="119">
        <v>17.727828721533221</v>
      </c>
      <c r="O8" s="119">
        <v>30.450217072431489</v>
      </c>
      <c r="P8" s="119">
        <v>30.450217072431489</v>
      </c>
      <c r="Q8" s="119">
        <v>37.822310472223663</v>
      </c>
      <c r="R8" s="119">
        <v>41.673633886440157</v>
      </c>
      <c r="S8" s="119">
        <v>46.859832956025805</v>
      </c>
      <c r="T8" s="119">
        <v>46.859832956025805</v>
      </c>
      <c r="U8" s="119">
        <v>50.120197506807038</v>
      </c>
      <c r="V8" s="119">
        <v>55.344961063479445</v>
      </c>
      <c r="W8" s="119">
        <v>58.107692504307778</v>
      </c>
      <c r="X8" s="119">
        <v>55.344961063479445</v>
      </c>
      <c r="Y8" s="119">
        <v>63.907582103016288</v>
      </c>
      <c r="Z8" s="119">
        <v>63.907582103016288</v>
      </c>
      <c r="AA8" s="119">
        <v>67.080846754319708</v>
      </c>
      <c r="AB8" s="120">
        <v>67.080846754319708</v>
      </c>
    </row>
    <row r="9" spans="1:28" x14ac:dyDescent="0.25">
      <c r="A9" s="101"/>
      <c r="B9" s="63"/>
      <c r="C9" s="63"/>
      <c r="D9" s="4" t="s">
        <v>11</v>
      </c>
      <c r="E9" s="70" t="s">
        <v>8</v>
      </c>
      <c r="F9" s="4"/>
      <c r="G9" s="4"/>
      <c r="H9" s="119">
        <v>9.1949899901967598</v>
      </c>
      <c r="I9" s="119">
        <v>9.1949899901967598</v>
      </c>
      <c r="J9" s="119">
        <v>9.1949899901967598</v>
      </c>
      <c r="K9" s="119">
        <v>9.1949899901967598</v>
      </c>
      <c r="L9" s="119">
        <v>9.1949899901967598</v>
      </c>
      <c r="M9" s="119">
        <v>17.482011151829596</v>
      </c>
      <c r="N9" s="119">
        <v>21.286145634346003</v>
      </c>
      <c r="O9" s="119">
        <v>37.134103441693334</v>
      </c>
      <c r="P9" s="119">
        <v>37.134103441693334</v>
      </c>
      <c r="Q9" s="119">
        <v>46.412006454024088</v>
      </c>
      <c r="R9" s="119">
        <v>51.284856093490028</v>
      </c>
      <c r="S9" s="119">
        <v>57.882626830620254</v>
      </c>
      <c r="T9" s="119">
        <v>57.882626830620254</v>
      </c>
      <c r="U9" s="119">
        <v>62.07787137978324</v>
      </c>
      <c r="V9" s="119">
        <v>68.840744081930566</v>
      </c>
      <c r="W9" s="119">
        <v>72.522213975991619</v>
      </c>
      <c r="X9" s="119">
        <v>72.522213975991619</v>
      </c>
      <c r="Y9" s="119">
        <v>80.134410749180446</v>
      </c>
      <c r="Z9" s="119">
        <v>80.134410749180446</v>
      </c>
      <c r="AA9" s="119">
        <v>88.543503787477533</v>
      </c>
      <c r="AB9" s="120">
        <v>88.543503787477533</v>
      </c>
    </row>
    <row r="10" spans="1:28" x14ac:dyDescent="0.25">
      <c r="A10" s="117"/>
      <c r="B10" s="90"/>
      <c r="C10" s="90"/>
      <c r="D10" s="89" t="s">
        <v>11</v>
      </c>
      <c r="E10" s="126" t="s">
        <v>9</v>
      </c>
      <c r="F10" s="89"/>
      <c r="G10" s="89"/>
      <c r="H10" s="93">
        <v>12.413236486765625</v>
      </c>
      <c r="I10" s="93">
        <v>12.413236486765625</v>
      </c>
      <c r="J10" s="93">
        <v>12.413236486765625</v>
      </c>
      <c r="K10" s="93">
        <v>12.413236486765625</v>
      </c>
      <c r="L10" s="93">
        <v>12.413236486765625</v>
      </c>
      <c r="M10" s="93">
        <v>24.314809431663843</v>
      </c>
      <c r="N10" s="93">
        <v>29.896963291878137</v>
      </c>
      <c r="O10" s="93">
        <v>53.668900002899129</v>
      </c>
      <c r="P10" s="93">
        <v>53.668900002899129</v>
      </c>
      <c r="Q10" s="93">
        <v>67.869771960548235</v>
      </c>
      <c r="R10" s="93">
        <v>75.405106454567729</v>
      </c>
      <c r="S10" s="93">
        <v>85.71412323133373</v>
      </c>
      <c r="T10" s="93">
        <v>85.71412323133373</v>
      </c>
      <c r="U10" s="93">
        <v>92.408662405529952</v>
      </c>
      <c r="V10" s="93">
        <v>103.31652160254181</v>
      </c>
      <c r="W10" s="93">
        <v>109.57752482373408</v>
      </c>
      <c r="X10" s="93">
        <v>103.31652160254181</v>
      </c>
      <c r="Y10" s="93">
        <v>122.13929938129164</v>
      </c>
      <c r="Z10" s="93">
        <v>122.13929938129164</v>
      </c>
      <c r="AA10" s="93">
        <v>129.25728669401818</v>
      </c>
      <c r="AB10" s="127">
        <v>129.25728669401818</v>
      </c>
    </row>
    <row r="11" spans="1:28" x14ac:dyDescent="0.25">
      <c r="A11" s="101"/>
      <c r="B11" s="63"/>
      <c r="C11" s="63" t="s">
        <v>20</v>
      </c>
      <c r="D11" s="4"/>
      <c r="E11" s="7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102"/>
    </row>
    <row r="12" spans="1:28" x14ac:dyDescent="0.25">
      <c r="A12" s="101"/>
      <c r="B12" s="63"/>
      <c r="C12" s="63"/>
      <c r="D12" s="4" t="s">
        <v>11</v>
      </c>
      <c r="E12" s="70" t="s">
        <v>7</v>
      </c>
      <c r="F12" s="4"/>
      <c r="G12" s="4"/>
      <c r="H12" s="119">
        <v>1.0263828759644242</v>
      </c>
      <c r="I12" s="119">
        <v>1.0263828759644242</v>
      </c>
      <c r="J12" s="119">
        <v>1.0263828759644242</v>
      </c>
      <c r="K12" s="119">
        <v>1.0263828759644242</v>
      </c>
      <c r="L12" s="119">
        <v>1.0263828759644242</v>
      </c>
      <c r="M12" s="119">
        <v>1.9739706450009735</v>
      </c>
      <c r="N12" s="119">
        <v>2.3979145088128484</v>
      </c>
      <c r="O12" s="119">
        <v>4.4753703841905716</v>
      </c>
      <c r="P12" s="119">
        <v>4.4753703841905716</v>
      </c>
      <c r="Q12" s="119">
        <v>5.7355764237868465</v>
      </c>
      <c r="R12" s="119">
        <v>6.4161301807995725</v>
      </c>
      <c r="S12" s="119">
        <v>7.16840543911567</v>
      </c>
      <c r="T12" s="119">
        <v>7.16840543911567</v>
      </c>
      <c r="U12" s="119">
        <v>7.7330897562098198</v>
      </c>
      <c r="V12" s="119">
        <v>8.5506095769387702</v>
      </c>
      <c r="W12" s="119">
        <v>9.0586942496390197</v>
      </c>
      <c r="X12" s="119">
        <v>9.0586942496390197</v>
      </c>
      <c r="Y12" s="119">
        <v>10.100228680857144</v>
      </c>
      <c r="Z12" s="119">
        <v>10.100228680857144</v>
      </c>
      <c r="AA12" s="119">
        <v>10.722279399596093</v>
      </c>
      <c r="AB12" s="120">
        <v>10.722279399596093</v>
      </c>
    </row>
    <row r="13" spans="1:28" x14ac:dyDescent="0.25">
      <c r="A13" s="101"/>
      <c r="B13" s="63"/>
      <c r="C13" s="63"/>
      <c r="D13" s="4" t="s">
        <v>11</v>
      </c>
      <c r="E13" s="70" t="s">
        <v>8</v>
      </c>
      <c r="F13" s="4"/>
      <c r="G13" s="4"/>
      <c r="H13" s="119">
        <v>1.2075092658404993</v>
      </c>
      <c r="I13" s="119">
        <v>1.2075092658404993</v>
      </c>
      <c r="J13" s="119">
        <v>1.2075092658404993</v>
      </c>
      <c r="K13" s="119">
        <v>1.2075092658404993</v>
      </c>
      <c r="L13" s="119">
        <v>1.2075092658404993</v>
      </c>
      <c r="M13" s="119">
        <v>2.3223184058834985</v>
      </c>
      <c r="N13" s="119">
        <v>2.821075892720998</v>
      </c>
      <c r="O13" s="119">
        <v>5.2651416284594967</v>
      </c>
      <c r="P13" s="119">
        <v>5.2651416284594967</v>
      </c>
      <c r="Q13" s="119">
        <v>6.7477369691609956</v>
      </c>
      <c r="R13" s="119">
        <v>7.5483884479994972</v>
      </c>
      <c r="S13" s="119">
        <v>8.433418163665495</v>
      </c>
      <c r="T13" s="119">
        <v>8.433418163665495</v>
      </c>
      <c r="U13" s="119">
        <v>9.0977526543644949</v>
      </c>
      <c r="V13" s="119">
        <v>10.059540678751494</v>
      </c>
      <c r="W13" s="119">
        <v>10.657287352516494</v>
      </c>
      <c r="X13" s="119">
        <v>10.657287352516494</v>
      </c>
      <c r="Y13" s="119">
        <v>11.882621977478992</v>
      </c>
      <c r="Z13" s="119">
        <v>11.882621977478992</v>
      </c>
      <c r="AA13" s="119">
        <v>12.614446352465993</v>
      </c>
      <c r="AB13" s="120">
        <v>12.614446352465993</v>
      </c>
    </row>
    <row r="14" spans="1:28" x14ac:dyDescent="0.25">
      <c r="A14" s="117"/>
      <c r="B14" s="90"/>
      <c r="C14" s="90"/>
      <c r="D14" s="89" t="s">
        <v>11</v>
      </c>
      <c r="E14" s="126" t="s">
        <v>9</v>
      </c>
      <c r="F14" s="89"/>
      <c r="G14" s="89"/>
      <c r="H14" s="93">
        <v>1.6301375088846741</v>
      </c>
      <c r="I14" s="93">
        <v>1.6301375088846741</v>
      </c>
      <c r="J14" s="93">
        <v>1.6301375088846741</v>
      </c>
      <c r="K14" s="93">
        <v>1.6301375088846741</v>
      </c>
      <c r="L14" s="93">
        <v>1.6301375088846741</v>
      </c>
      <c r="M14" s="93">
        <v>3.1351298479427232</v>
      </c>
      <c r="N14" s="93">
        <v>3.8084524551733474</v>
      </c>
      <c r="O14" s="93">
        <v>7.1079411984203213</v>
      </c>
      <c r="P14" s="93">
        <v>7.1079411984203213</v>
      </c>
      <c r="Q14" s="93">
        <v>9.1094449083673457</v>
      </c>
      <c r="R14" s="93">
        <v>10.190324404799323</v>
      </c>
      <c r="S14" s="93">
        <v>11.385114520948418</v>
      </c>
      <c r="T14" s="93">
        <v>11.385114520948418</v>
      </c>
      <c r="U14" s="93">
        <v>12.281966083392069</v>
      </c>
      <c r="V14" s="93">
        <v>13.580379916314518</v>
      </c>
      <c r="W14" s="93">
        <v>14.387337925897269</v>
      </c>
      <c r="X14" s="93">
        <v>14.387337925897269</v>
      </c>
      <c r="Y14" s="93">
        <v>16.041539669596641</v>
      </c>
      <c r="Z14" s="93">
        <v>16.041539669596641</v>
      </c>
      <c r="AA14" s="93">
        <v>17.029502575829092</v>
      </c>
      <c r="AB14" s="127">
        <v>17.029502575829092</v>
      </c>
    </row>
    <row r="15" spans="1:28" x14ac:dyDescent="0.25">
      <c r="A15" s="101"/>
      <c r="B15" s="63"/>
      <c r="C15" s="63" t="s">
        <v>12</v>
      </c>
      <c r="D15" s="4"/>
      <c r="E15" s="7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04"/>
    </row>
    <row r="16" spans="1:28" x14ac:dyDescent="0.25">
      <c r="A16" s="101"/>
      <c r="B16" s="63"/>
      <c r="C16" s="63"/>
      <c r="D16" s="4" t="s">
        <v>13</v>
      </c>
      <c r="E16" s="70" t="s">
        <v>7</v>
      </c>
      <c r="F16" s="3"/>
      <c r="G16" s="3"/>
      <c r="H16" s="164">
        <v>37636.137000000002</v>
      </c>
      <c r="I16" s="164">
        <v>37636.137000000002</v>
      </c>
      <c r="J16" s="164">
        <v>37636.137000000002</v>
      </c>
      <c r="K16" s="164">
        <v>37636.137000000002</v>
      </c>
      <c r="L16" s="164">
        <v>37636.137000000002</v>
      </c>
      <c r="M16" s="164">
        <v>72382.959000000003</v>
      </c>
      <c r="N16" s="164">
        <v>87928.434000000008</v>
      </c>
      <c r="O16" s="164">
        <v>164106.06300000002</v>
      </c>
      <c r="P16" s="164">
        <v>164106.06300000002</v>
      </c>
      <c r="Q16" s="164">
        <v>210316.19400000002</v>
      </c>
      <c r="R16" s="164">
        <v>235271.223</v>
      </c>
      <c r="S16" s="164">
        <v>262856.18700000003</v>
      </c>
      <c r="T16" s="164">
        <v>262856.18700000003</v>
      </c>
      <c r="U16" s="164">
        <v>283562.43300000002</v>
      </c>
      <c r="V16" s="164">
        <v>313539.83100000001</v>
      </c>
      <c r="W16" s="164">
        <v>332170.641</v>
      </c>
      <c r="X16" s="164">
        <v>332170.641</v>
      </c>
      <c r="Y16" s="164">
        <v>388993.17599999998</v>
      </c>
      <c r="Z16" s="164">
        <v>388993.17599999998</v>
      </c>
      <c r="AA16" s="164">
        <v>411802.97399999993</v>
      </c>
      <c r="AB16" s="165">
        <v>411802.97399999993</v>
      </c>
    </row>
    <row r="17" spans="1:28" x14ac:dyDescent="0.25">
      <c r="A17" s="101"/>
      <c r="B17" s="63"/>
      <c r="C17" s="63"/>
      <c r="D17" s="4" t="s">
        <v>13</v>
      </c>
      <c r="E17" s="70" t="s">
        <v>8</v>
      </c>
      <c r="F17" s="3"/>
      <c r="G17" s="3"/>
      <c r="H17" s="164">
        <v>37636.137000000002</v>
      </c>
      <c r="I17" s="164">
        <v>37636.137000000002</v>
      </c>
      <c r="J17" s="164">
        <v>37636.137000000002</v>
      </c>
      <c r="K17" s="164">
        <v>37636.137000000002</v>
      </c>
      <c r="L17" s="164">
        <v>37636.137000000002</v>
      </c>
      <c r="M17" s="164">
        <v>72382.959000000003</v>
      </c>
      <c r="N17" s="164">
        <v>87928.434000000008</v>
      </c>
      <c r="O17" s="164">
        <v>164106.06300000002</v>
      </c>
      <c r="P17" s="164">
        <v>164106.06300000002</v>
      </c>
      <c r="Q17" s="164">
        <v>210316.19400000002</v>
      </c>
      <c r="R17" s="164">
        <v>235271.223</v>
      </c>
      <c r="S17" s="164">
        <v>262856.18700000003</v>
      </c>
      <c r="T17" s="164">
        <v>262856.18700000003</v>
      </c>
      <c r="U17" s="164">
        <v>283562.43300000002</v>
      </c>
      <c r="V17" s="164">
        <v>313539.83100000001</v>
      </c>
      <c r="W17" s="164">
        <v>332170.641</v>
      </c>
      <c r="X17" s="164">
        <v>332170.641</v>
      </c>
      <c r="Y17" s="164">
        <v>388993.17599999998</v>
      </c>
      <c r="Z17" s="164">
        <v>388993.17599999998</v>
      </c>
      <c r="AA17" s="164">
        <v>411802.97399999993</v>
      </c>
      <c r="AB17" s="165">
        <v>411802.97399999993</v>
      </c>
    </row>
    <row r="18" spans="1:28" x14ac:dyDescent="0.25">
      <c r="A18" s="117"/>
      <c r="B18" s="90"/>
      <c r="C18" s="90"/>
      <c r="D18" s="89" t="s">
        <v>13</v>
      </c>
      <c r="E18" s="126" t="s">
        <v>9</v>
      </c>
      <c r="F18" s="91"/>
      <c r="G18" s="91"/>
      <c r="H18" s="166">
        <v>37636.137000000002</v>
      </c>
      <c r="I18" s="166">
        <v>37636.137000000002</v>
      </c>
      <c r="J18" s="166">
        <v>37636.137000000002</v>
      </c>
      <c r="K18" s="166">
        <v>37636.137000000002</v>
      </c>
      <c r="L18" s="166">
        <v>37636.137000000002</v>
      </c>
      <c r="M18" s="166">
        <v>72382.959000000003</v>
      </c>
      <c r="N18" s="166">
        <v>87928.434000000008</v>
      </c>
      <c r="O18" s="166">
        <v>164106.06300000002</v>
      </c>
      <c r="P18" s="166">
        <v>164106.06300000002</v>
      </c>
      <c r="Q18" s="166">
        <v>210316.19400000002</v>
      </c>
      <c r="R18" s="166">
        <v>235271.223</v>
      </c>
      <c r="S18" s="166">
        <v>262856.18700000003</v>
      </c>
      <c r="T18" s="166">
        <v>262856.18700000003</v>
      </c>
      <c r="U18" s="166">
        <v>283562.43300000002</v>
      </c>
      <c r="V18" s="166">
        <v>313539.83100000001</v>
      </c>
      <c r="W18" s="166">
        <v>332170.641</v>
      </c>
      <c r="X18" s="166">
        <v>332170.641</v>
      </c>
      <c r="Y18" s="166">
        <v>388993.17599999998</v>
      </c>
      <c r="Z18" s="166">
        <v>388993.17599999998</v>
      </c>
      <c r="AA18" s="166">
        <v>411802.97399999993</v>
      </c>
      <c r="AB18" s="167">
        <v>411802.97399999993</v>
      </c>
    </row>
    <row r="19" spans="1:28" x14ac:dyDescent="0.25">
      <c r="A19" s="101"/>
      <c r="B19" s="63"/>
      <c r="C19" s="63" t="s">
        <v>22</v>
      </c>
      <c r="D19" s="4"/>
      <c r="E19" s="70"/>
      <c r="F19" s="3"/>
      <c r="G19" s="3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3"/>
    </row>
    <row r="20" spans="1:28" x14ac:dyDescent="0.25">
      <c r="A20" s="101"/>
      <c r="B20" s="63"/>
      <c r="C20" s="63"/>
      <c r="D20" s="4" t="s">
        <v>13</v>
      </c>
      <c r="E20" s="70" t="s">
        <v>7</v>
      </c>
      <c r="F20" s="3"/>
      <c r="G20" s="3"/>
      <c r="H20" s="164">
        <v>209106.37717200001</v>
      </c>
      <c r="I20" s="164">
        <v>209106.37717200001</v>
      </c>
      <c r="J20" s="164">
        <v>209106.37717200001</v>
      </c>
      <c r="K20" s="164">
        <v>209106.37717200001</v>
      </c>
      <c r="L20" s="164">
        <v>209106.37717200001</v>
      </c>
      <c r="M20" s="164">
        <v>402159.72020400001</v>
      </c>
      <c r="N20" s="164">
        <v>488530.379304</v>
      </c>
      <c r="O20" s="164">
        <v>911773.28602800006</v>
      </c>
      <c r="P20" s="164">
        <v>911773.28602800006</v>
      </c>
      <c r="Q20" s="164">
        <v>1168516.7738640001</v>
      </c>
      <c r="R20" s="164">
        <v>1307166.9149880002</v>
      </c>
      <c r="S20" s="164">
        <v>1460428.9749720001</v>
      </c>
      <c r="T20" s="164">
        <v>1460428.9749720001</v>
      </c>
      <c r="U20" s="164">
        <v>1575472.8777480002</v>
      </c>
      <c r="V20" s="164">
        <v>1742027.3010360003</v>
      </c>
      <c r="W20" s="164">
        <v>1845540.0813960002</v>
      </c>
      <c r="X20" s="164">
        <v>1845540.0813960002</v>
      </c>
      <c r="Y20" s="164">
        <v>2161246.0858560004</v>
      </c>
      <c r="Z20" s="164">
        <v>2161246.0858560004</v>
      </c>
      <c r="AA20" s="164">
        <v>2287977.3235440003</v>
      </c>
      <c r="AB20" s="165">
        <v>2287977.3235440003</v>
      </c>
    </row>
    <row r="21" spans="1:28" x14ac:dyDescent="0.25">
      <c r="A21" s="101"/>
      <c r="B21" s="63"/>
      <c r="C21" s="63"/>
      <c r="D21" s="4" t="s">
        <v>13</v>
      </c>
      <c r="E21" s="70" t="s">
        <v>8</v>
      </c>
      <c r="F21" s="3"/>
      <c r="G21" s="3"/>
      <c r="H21" s="164">
        <v>342146.7</v>
      </c>
      <c r="I21" s="164">
        <v>342146.7</v>
      </c>
      <c r="J21" s="164">
        <v>342146.7</v>
      </c>
      <c r="K21" s="164">
        <v>342146.7</v>
      </c>
      <c r="L21" s="164">
        <v>342146.7</v>
      </c>
      <c r="M21" s="164">
        <v>658026.9</v>
      </c>
      <c r="N21" s="164">
        <v>799349.4</v>
      </c>
      <c r="O21" s="164">
        <v>1491873.2999999998</v>
      </c>
      <c r="P21" s="164">
        <v>1491873.2999999998</v>
      </c>
      <c r="Q21" s="164">
        <v>1911965.4</v>
      </c>
      <c r="R21" s="164">
        <v>2138829.2999999998</v>
      </c>
      <c r="S21" s="164">
        <v>2389601.7000000002</v>
      </c>
      <c r="T21" s="164">
        <v>2389601.7000000002</v>
      </c>
      <c r="U21" s="164">
        <v>2577840.3000000003</v>
      </c>
      <c r="V21" s="164">
        <v>2850362.1000000006</v>
      </c>
      <c r="W21" s="164">
        <v>3019733.1000000006</v>
      </c>
      <c r="X21" s="164">
        <v>3019733.1000000006</v>
      </c>
      <c r="Y21" s="164">
        <v>3536301.6000000006</v>
      </c>
      <c r="Z21" s="164">
        <v>3536301.6000000006</v>
      </c>
      <c r="AA21" s="164">
        <v>3743663.4000000004</v>
      </c>
      <c r="AB21" s="165">
        <v>3743663.4000000004</v>
      </c>
    </row>
    <row r="22" spans="1:28" x14ac:dyDescent="0.25">
      <c r="A22" s="101"/>
      <c r="B22" s="63"/>
      <c r="C22" s="63"/>
      <c r="D22" s="4" t="s">
        <v>13</v>
      </c>
      <c r="E22" s="70" t="s">
        <v>9</v>
      </c>
      <c r="F22" s="3"/>
      <c r="G22" s="3"/>
      <c r="H22" s="164">
        <v>342146.7</v>
      </c>
      <c r="I22" s="164">
        <v>342146.7</v>
      </c>
      <c r="J22" s="164">
        <v>342146.7</v>
      </c>
      <c r="K22" s="164">
        <v>342146.7</v>
      </c>
      <c r="L22" s="164">
        <v>342146.7</v>
      </c>
      <c r="M22" s="164">
        <v>658026.9</v>
      </c>
      <c r="N22" s="164">
        <v>799349.4</v>
      </c>
      <c r="O22" s="164">
        <v>1491873.2999999998</v>
      </c>
      <c r="P22" s="164">
        <v>1491873.2999999998</v>
      </c>
      <c r="Q22" s="164">
        <v>1911965.4</v>
      </c>
      <c r="R22" s="164">
        <v>2138829.2999999998</v>
      </c>
      <c r="S22" s="164">
        <v>2389601.7000000002</v>
      </c>
      <c r="T22" s="164">
        <v>2389601.7000000002</v>
      </c>
      <c r="U22" s="164">
        <v>2577840.3000000003</v>
      </c>
      <c r="V22" s="164">
        <v>2850362.1000000006</v>
      </c>
      <c r="W22" s="164">
        <v>3019733.1000000006</v>
      </c>
      <c r="X22" s="164">
        <v>3019733.1000000006</v>
      </c>
      <c r="Y22" s="164">
        <v>3536301.6000000006</v>
      </c>
      <c r="Z22" s="164">
        <v>3536301.6000000006</v>
      </c>
      <c r="AA22" s="164">
        <v>3743663.4000000004</v>
      </c>
      <c r="AB22" s="165">
        <v>3743663.4000000004</v>
      </c>
    </row>
    <row r="23" spans="1:28" ht="15.75" thickBot="1" x14ac:dyDescent="0.3">
      <c r="A23" s="101"/>
      <c r="B23" s="63"/>
      <c r="C23" s="63"/>
      <c r="D23" s="4"/>
      <c r="E23" s="70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102"/>
    </row>
    <row r="24" spans="1:28" ht="15.75" thickBot="1" x14ac:dyDescent="0.3">
      <c r="A24" s="98" t="s">
        <v>256</v>
      </c>
      <c r="B24" s="99"/>
      <c r="C24" s="99" t="s">
        <v>2</v>
      </c>
      <c r="D24" s="99" t="s">
        <v>3</v>
      </c>
      <c r="E24" s="114" t="s">
        <v>4</v>
      </c>
      <c r="F24" s="99">
        <v>2028</v>
      </c>
      <c r="G24" s="99">
        <v>2029</v>
      </c>
      <c r="H24" s="99">
        <v>2030</v>
      </c>
      <c r="I24" s="99">
        <v>2031</v>
      </c>
      <c r="J24" s="99">
        <v>2032</v>
      </c>
      <c r="K24" s="99">
        <v>2033</v>
      </c>
      <c r="L24" s="99">
        <v>2034</v>
      </c>
      <c r="M24" s="99">
        <v>2035</v>
      </c>
      <c r="N24" s="99">
        <v>2036</v>
      </c>
      <c r="O24" s="99">
        <v>2037</v>
      </c>
      <c r="P24" s="99">
        <v>2038</v>
      </c>
      <c r="Q24" s="99">
        <v>2039</v>
      </c>
      <c r="R24" s="99">
        <v>2040</v>
      </c>
      <c r="S24" s="99">
        <v>2041</v>
      </c>
      <c r="T24" s="99">
        <v>2042</v>
      </c>
      <c r="U24" s="99">
        <v>2043</v>
      </c>
      <c r="V24" s="99">
        <v>2044</v>
      </c>
      <c r="W24" s="99">
        <v>2045</v>
      </c>
      <c r="X24" s="99">
        <v>2046</v>
      </c>
      <c r="Y24" s="99">
        <v>2047</v>
      </c>
      <c r="Z24" s="99">
        <v>2048</v>
      </c>
      <c r="AA24" s="99">
        <v>2049</v>
      </c>
      <c r="AB24" s="100">
        <v>2050</v>
      </c>
    </row>
    <row r="25" spans="1:28" x14ac:dyDescent="0.25">
      <c r="A25" s="101"/>
      <c r="B25" s="63"/>
      <c r="C25" s="63" t="s">
        <v>5</v>
      </c>
      <c r="D25" s="4"/>
      <c r="E25" s="70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102"/>
    </row>
    <row r="26" spans="1:28" x14ac:dyDescent="0.25">
      <c r="A26" s="101"/>
      <c r="B26" s="63"/>
      <c r="C26" s="63"/>
      <c r="D26" s="4" t="s">
        <v>6</v>
      </c>
      <c r="E26" s="70" t="s">
        <v>7</v>
      </c>
      <c r="F26" s="119">
        <v>65.131179097227061</v>
      </c>
      <c r="G26" s="119">
        <v>65.131179097227061</v>
      </c>
      <c r="H26" s="119"/>
      <c r="I26" s="119"/>
      <c r="J26" s="119"/>
      <c r="K26" s="119">
        <v>56.826337486905999</v>
      </c>
      <c r="L26" s="119">
        <v>82.600726915549799</v>
      </c>
      <c r="M26" s="119">
        <v>131.79429235279605</v>
      </c>
      <c r="N26" s="119">
        <v>106.01990292415225</v>
      </c>
      <c r="O26" s="119">
        <v>61.434111664934797</v>
      </c>
      <c r="P26" s="119">
        <v>93.528473450072269</v>
      </c>
      <c r="Q26" s="119">
        <v>75.312687365017879</v>
      </c>
      <c r="R26" s="119">
        <v>43.218325579880407</v>
      </c>
      <c r="S26" s="119">
        <v>27.169704589843629</v>
      </c>
      <c r="T26" s="119">
        <v>70.709400895447004</v>
      </c>
      <c r="U26" s="119">
        <v>66.562458312506209</v>
      </c>
      <c r="V26" s="119">
        <v>23.022762006902834</v>
      </c>
      <c r="W26" s="119">
        <v>71.35517532947361</v>
      </c>
      <c r="X26" s="119">
        <v>71.35517532947361</v>
      </c>
      <c r="Y26" s="119">
        <v>26.443872094195211</v>
      </c>
      <c r="Z26" s="119">
        <v>26.443872094195211</v>
      </c>
      <c r="AA26" s="119"/>
      <c r="AB26" s="102"/>
    </row>
    <row r="27" spans="1:28" x14ac:dyDescent="0.25">
      <c r="A27" s="101"/>
      <c r="B27" s="63"/>
      <c r="C27" s="63"/>
      <c r="D27" s="4" t="s">
        <v>6</v>
      </c>
      <c r="E27" s="70" t="s">
        <v>8</v>
      </c>
      <c r="F27" s="119">
        <v>76.624916584972993</v>
      </c>
      <c r="G27" s="119">
        <v>76.624916584972993</v>
      </c>
      <c r="H27" s="119"/>
      <c r="I27" s="119"/>
      <c r="J27" s="119"/>
      <c r="K27" s="119">
        <v>69.058509680273616</v>
      </c>
      <c r="L27" s="119">
        <v>100.75963036791036</v>
      </c>
      <c r="M27" s="119">
        <v>163.7674357488645</v>
      </c>
      <c r="N27" s="119">
        <v>132.06631506122773</v>
      </c>
      <c r="O27" s="119">
        <v>77.315858436089613</v>
      </c>
      <c r="P27" s="119">
        <v>117.9229387649724</v>
      </c>
      <c r="Q27" s="119">
        <v>95.588503138301448</v>
      </c>
      <c r="R27" s="119">
        <v>54.981422809418667</v>
      </c>
      <c r="S27" s="119">
        <v>34.960371243024781</v>
      </c>
      <c r="T27" s="119">
        <v>91.317643760919339</v>
      </c>
      <c r="U27" s="119">
        <v>87.036188301736672</v>
      </c>
      <c r="V27" s="119">
        <v>30.678915783842115</v>
      </c>
      <c r="W27" s="119">
        <v>94.113888893749049</v>
      </c>
      <c r="X27" s="119">
        <v>94.113888893749049</v>
      </c>
      <c r="Y27" s="119">
        <v>35.11540407611762</v>
      </c>
      <c r="Z27" s="119">
        <v>35.11540407611762</v>
      </c>
      <c r="AA27" s="119"/>
      <c r="AB27" s="102"/>
    </row>
    <row r="28" spans="1:28" x14ac:dyDescent="0.25">
      <c r="A28" s="117"/>
      <c r="B28" s="90"/>
      <c r="C28" s="90"/>
      <c r="D28" s="89" t="s">
        <v>6</v>
      </c>
      <c r="E28" s="126" t="s">
        <v>9</v>
      </c>
      <c r="F28" s="93">
        <v>103.44363738971356</v>
      </c>
      <c r="G28" s="93">
        <v>103.44363738971356</v>
      </c>
      <c r="H28" s="93"/>
      <c r="I28" s="93"/>
      <c r="J28" s="93"/>
      <c r="K28" s="93">
        <v>99.179774540818514</v>
      </c>
      <c r="L28" s="93">
        <v>145.69772337593764</v>
      </c>
      <c r="M28" s="93">
        <v>244.61742142696073</v>
      </c>
      <c r="N28" s="93">
        <v>198.09947259184159</v>
      </c>
      <c r="O28" s="93">
        <v>118.34059964707595</v>
      </c>
      <c r="P28" s="93">
        <v>181.13505376390501</v>
      </c>
      <c r="Q28" s="93">
        <v>148.70292725654573</v>
      </c>
      <c r="R28" s="93">
        <v>85.908473139716676</v>
      </c>
      <c r="S28" s="93">
        <v>55.78782645163529</v>
      </c>
      <c r="T28" s="93">
        <v>146.68665309340074</v>
      </c>
      <c r="U28" s="93">
        <v>143.07385348503433</v>
      </c>
      <c r="V28" s="93">
        <v>52.175026843268896</v>
      </c>
      <c r="W28" s="93">
        <v>156.85648148958174</v>
      </c>
      <c r="X28" s="93">
        <v>156.85648148958174</v>
      </c>
      <c r="Y28" s="93">
        <v>59.31656093938787</v>
      </c>
      <c r="Z28" s="93">
        <v>59.31656093938787</v>
      </c>
      <c r="AA28" s="93"/>
      <c r="AB28" s="132"/>
    </row>
    <row r="29" spans="1:28" x14ac:dyDescent="0.25">
      <c r="A29" s="101"/>
      <c r="B29" s="63"/>
      <c r="C29" s="63" t="s">
        <v>10</v>
      </c>
      <c r="D29" s="4"/>
      <c r="E29" s="70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102"/>
    </row>
    <row r="30" spans="1:28" x14ac:dyDescent="0.25">
      <c r="A30" s="101"/>
      <c r="B30" s="63"/>
      <c r="C30" s="63"/>
      <c r="D30" s="4" t="s">
        <v>11</v>
      </c>
      <c r="E30" s="70" t="s">
        <v>7</v>
      </c>
      <c r="F30" s="4"/>
      <c r="G30" s="4"/>
      <c r="H30" s="119">
        <v>7.8157414916672456</v>
      </c>
      <c r="I30" s="119">
        <v>7.8157414916672456</v>
      </c>
      <c r="J30" s="119">
        <v>7.8157414916672456</v>
      </c>
      <c r="K30" s="119">
        <v>7.8157414916672456</v>
      </c>
      <c r="L30" s="119">
        <v>7.8157414916672456</v>
      </c>
      <c r="M30" s="119">
        <v>14.634901990095967</v>
      </c>
      <c r="N30" s="119">
        <v>17.727828721533221</v>
      </c>
      <c r="O30" s="119">
        <v>30.450217072431489</v>
      </c>
      <c r="P30" s="119">
        <v>30.450217072431489</v>
      </c>
      <c r="Q30" s="119">
        <v>37.822310472223663</v>
      </c>
      <c r="R30" s="119">
        <v>41.673633886440157</v>
      </c>
      <c r="S30" s="119">
        <v>46.859832956025805</v>
      </c>
      <c r="T30" s="119">
        <v>46.859832956025805</v>
      </c>
      <c r="U30" s="119">
        <v>50.120197506807038</v>
      </c>
      <c r="V30" s="119">
        <v>55.344961063479445</v>
      </c>
      <c r="W30" s="119">
        <v>58.107692504307778</v>
      </c>
      <c r="X30" s="119">
        <v>55.344961063479445</v>
      </c>
      <c r="Y30" s="119">
        <v>63.907582103016288</v>
      </c>
      <c r="Z30" s="119">
        <v>63.907582103016288</v>
      </c>
      <c r="AA30" s="119">
        <v>67.080846754319708</v>
      </c>
      <c r="AB30" s="120">
        <v>67.080846754319708</v>
      </c>
    </row>
    <row r="31" spans="1:28" x14ac:dyDescent="0.25">
      <c r="A31" s="101"/>
      <c r="B31" s="63"/>
      <c r="C31" s="63"/>
      <c r="D31" s="4" t="s">
        <v>11</v>
      </c>
      <c r="E31" s="70" t="s">
        <v>8</v>
      </c>
      <c r="F31" s="4"/>
      <c r="G31" s="4"/>
      <c r="H31" s="119">
        <v>9.1949899901967598</v>
      </c>
      <c r="I31" s="119">
        <v>9.1949899901967598</v>
      </c>
      <c r="J31" s="119">
        <v>9.1949899901967598</v>
      </c>
      <c r="K31" s="119">
        <v>9.1949899901967598</v>
      </c>
      <c r="L31" s="119">
        <v>9.1949899901967598</v>
      </c>
      <c r="M31" s="119">
        <v>17.482011151829596</v>
      </c>
      <c r="N31" s="119">
        <v>21.286145634346003</v>
      </c>
      <c r="O31" s="119">
        <v>37.134103441693334</v>
      </c>
      <c r="P31" s="119">
        <v>37.134103441693334</v>
      </c>
      <c r="Q31" s="119">
        <v>46.412006454024088</v>
      </c>
      <c r="R31" s="119">
        <v>51.284856093490028</v>
      </c>
      <c r="S31" s="119">
        <v>57.882626830620254</v>
      </c>
      <c r="T31" s="119">
        <v>57.882626830620254</v>
      </c>
      <c r="U31" s="119">
        <v>62.07787137978324</v>
      </c>
      <c r="V31" s="119">
        <v>68.840744081930566</v>
      </c>
      <c r="W31" s="119">
        <v>72.522213975991619</v>
      </c>
      <c r="X31" s="119">
        <v>72.522213975991619</v>
      </c>
      <c r="Y31" s="119">
        <v>80.134410749180446</v>
      </c>
      <c r="Z31" s="119">
        <v>80.134410749180446</v>
      </c>
      <c r="AA31" s="119">
        <v>88.543503787477533</v>
      </c>
      <c r="AB31" s="120">
        <v>88.543503787477533</v>
      </c>
    </row>
    <row r="32" spans="1:28" x14ac:dyDescent="0.25">
      <c r="A32" s="117"/>
      <c r="B32" s="90"/>
      <c r="C32" s="90"/>
      <c r="D32" s="89" t="s">
        <v>11</v>
      </c>
      <c r="E32" s="126" t="s">
        <v>9</v>
      </c>
      <c r="F32" s="89"/>
      <c r="G32" s="89"/>
      <c r="H32" s="93">
        <v>12.413236486765625</v>
      </c>
      <c r="I32" s="93">
        <v>12.413236486765625</v>
      </c>
      <c r="J32" s="93">
        <v>12.413236486765625</v>
      </c>
      <c r="K32" s="93">
        <v>12.413236486765625</v>
      </c>
      <c r="L32" s="93">
        <v>12.413236486765625</v>
      </c>
      <c r="M32" s="93">
        <v>24.314809431663843</v>
      </c>
      <c r="N32" s="93">
        <v>29.896963291878137</v>
      </c>
      <c r="O32" s="93">
        <v>53.668900002899129</v>
      </c>
      <c r="P32" s="93">
        <v>53.668900002899129</v>
      </c>
      <c r="Q32" s="93">
        <v>67.869771960548235</v>
      </c>
      <c r="R32" s="93">
        <v>75.405106454567729</v>
      </c>
      <c r="S32" s="93">
        <v>85.71412323133373</v>
      </c>
      <c r="T32" s="93">
        <v>85.71412323133373</v>
      </c>
      <c r="U32" s="93">
        <v>92.408662405529952</v>
      </c>
      <c r="V32" s="93">
        <v>103.31652160254181</v>
      </c>
      <c r="W32" s="93">
        <v>109.57752482373408</v>
      </c>
      <c r="X32" s="93">
        <v>103.31652160254181</v>
      </c>
      <c r="Y32" s="93">
        <v>122.13929938129164</v>
      </c>
      <c r="Z32" s="93">
        <v>122.13929938129164</v>
      </c>
      <c r="AA32" s="93">
        <v>129.25728669401818</v>
      </c>
      <c r="AB32" s="127">
        <v>129.25728669401818</v>
      </c>
    </row>
    <row r="33" spans="1:28" x14ac:dyDescent="0.25">
      <c r="A33" s="101"/>
      <c r="B33" s="63"/>
      <c r="C33" s="63" t="s">
        <v>20</v>
      </c>
      <c r="D33" s="4"/>
      <c r="E33" s="70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102"/>
    </row>
    <row r="34" spans="1:28" x14ac:dyDescent="0.25">
      <c r="A34" s="101"/>
      <c r="B34" s="63"/>
      <c r="C34" s="63"/>
      <c r="D34" s="4" t="s">
        <v>11</v>
      </c>
      <c r="E34" s="70" t="s">
        <v>7</v>
      </c>
      <c r="F34" s="4"/>
      <c r="G34" s="4"/>
      <c r="H34" s="119">
        <v>1.0263828759644242</v>
      </c>
      <c r="I34" s="119">
        <v>1.0263828759644242</v>
      </c>
      <c r="J34" s="119">
        <v>1.0263828759644242</v>
      </c>
      <c r="K34" s="119">
        <v>1.0263828759644242</v>
      </c>
      <c r="L34" s="119">
        <v>1.0263828759644242</v>
      </c>
      <c r="M34" s="119">
        <v>1.9739706450009735</v>
      </c>
      <c r="N34" s="119">
        <v>2.3979145088128484</v>
      </c>
      <c r="O34" s="119">
        <v>4.4753703841905716</v>
      </c>
      <c r="P34" s="119">
        <v>4.4753703841905716</v>
      </c>
      <c r="Q34" s="119">
        <v>5.7355764237868465</v>
      </c>
      <c r="R34" s="119">
        <v>6.4161301807995725</v>
      </c>
      <c r="S34" s="119">
        <v>7.16840543911567</v>
      </c>
      <c r="T34" s="119">
        <v>7.16840543911567</v>
      </c>
      <c r="U34" s="119">
        <v>7.7330897562098198</v>
      </c>
      <c r="V34" s="119">
        <v>8.5506095769387702</v>
      </c>
      <c r="W34" s="119">
        <v>9.0586942496390197</v>
      </c>
      <c r="X34" s="119">
        <v>9.0586942496390197</v>
      </c>
      <c r="Y34" s="119">
        <v>10.100228680857144</v>
      </c>
      <c r="Z34" s="119">
        <v>10.100228680857144</v>
      </c>
      <c r="AA34" s="119">
        <v>10.722279399596093</v>
      </c>
      <c r="AB34" s="120">
        <v>10.722279399596093</v>
      </c>
    </row>
    <row r="35" spans="1:28" ht="13.5" customHeight="1" x14ac:dyDescent="0.25">
      <c r="A35" s="101"/>
      <c r="B35" s="63"/>
      <c r="C35" s="63"/>
      <c r="D35" s="4" t="s">
        <v>11</v>
      </c>
      <c r="E35" s="70" t="s">
        <v>8</v>
      </c>
      <c r="F35" s="4"/>
      <c r="G35" s="4"/>
      <c r="H35" s="119">
        <v>1.2075092658404993</v>
      </c>
      <c r="I35" s="119">
        <v>1.2075092658404993</v>
      </c>
      <c r="J35" s="119">
        <v>1.2075092658404993</v>
      </c>
      <c r="K35" s="119">
        <v>1.2075092658404993</v>
      </c>
      <c r="L35" s="119">
        <v>1.2075092658404993</v>
      </c>
      <c r="M35" s="119">
        <v>2.3223184058834985</v>
      </c>
      <c r="N35" s="119">
        <v>2.821075892720998</v>
      </c>
      <c r="O35" s="119">
        <v>5.2651416284594967</v>
      </c>
      <c r="P35" s="119">
        <v>5.2651416284594967</v>
      </c>
      <c r="Q35" s="119">
        <v>6.7477369691609956</v>
      </c>
      <c r="R35" s="119">
        <v>7.5483884479994972</v>
      </c>
      <c r="S35" s="119">
        <v>8.433418163665495</v>
      </c>
      <c r="T35" s="119">
        <v>8.433418163665495</v>
      </c>
      <c r="U35" s="119">
        <v>9.0977526543644949</v>
      </c>
      <c r="V35" s="119">
        <v>10.059540678751494</v>
      </c>
      <c r="W35" s="119">
        <v>10.657287352516494</v>
      </c>
      <c r="X35" s="119">
        <v>10.657287352516494</v>
      </c>
      <c r="Y35" s="119">
        <v>11.882621977478992</v>
      </c>
      <c r="Z35" s="119">
        <v>11.882621977478992</v>
      </c>
      <c r="AA35" s="119">
        <v>12.614446352465993</v>
      </c>
      <c r="AB35" s="120">
        <v>12.614446352465993</v>
      </c>
    </row>
    <row r="36" spans="1:28" x14ac:dyDescent="0.25">
      <c r="A36" s="117"/>
      <c r="B36" s="90"/>
      <c r="C36" s="90"/>
      <c r="D36" s="89" t="s">
        <v>11</v>
      </c>
      <c r="E36" s="126" t="s">
        <v>9</v>
      </c>
      <c r="F36" s="89"/>
      <c r="G36" s="89"/>
      <c r="H36" s="93">
        <v>1.6301375088846741</v>
      </c>
      <c r="I36" s="93">
        <v>1.6301375088846741</v>
      </c>
      <c r="J36" s="93">
        <v>1.6301375088846741</v>
      </c>
      <c r="K36" s="93">
        <v>1.6301375088846741</v>
      </c>
      <c r="L36" s="93">
        <v>1.6301375088846741</v>
      </c>
      <c r="M36" s="93">
        <v>3.1351298479427232</v>
      </c>
      <c r="N36" s="93">
        <v>3.8084524551733474</v>
      </c>
      <c r="O36" s="93">
        <v>7.1079411984203213</v>
      </c>
      <c r="P36" s="93">
        <v>7.1079411984203213</v>
      </c>
      <c r="Q36" s="93">
        <v>9.1094449083673457</v>
      </c>
      <c r="R36" s="93">
        <v>10.190324404799323</v>
      </c>
      <c r="S36" s="93">
        <v>11.385114520948418</v>
      </c>
      <c r="T36" s="93">
        <v>11.385114520948418</v>
      </c>
      <c r="U36" s="93">
        <v>12.281966083392069</v>
      </c>
      <c r="V36" s="93">
        <v>13.580379916314518</v>
      </c>
      <c r="W36" s="93">
        <v>14.387337925897269</v>
      </c>
      <c r="X36" s="93">
        <v>14.387337925897269</v>
      </c>
      <c r="Y36" s="93">
        <v>16.041539669596641</v>
      </c>
      <c r="Z36" s="93">
        <v>16.041539669596641</v>
      </c>
      <c r="AA36" s="93">
        <v>17.029502575829092</v>
      </c>
      <c r="AB36" s="127">
        <v>17.029502575829092</v>
      </c>
    </row>
    <row r="37" spans="1:28" x14ac:dyDescent="0.25">
      <c r="A37" s="101"/>
      <c r="B37" s="63"/>
      <c r="C37" s="63" t="s">
        <v>12</v>
      </c>
      <c r="D37" s="4"/>
      <c r="E37" s="7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104"/>
    </row>
    <row r="38" spans="1:28" x14ac:dyDescent="0.25">
      <c r="A38" s="101"/>
      <c r="B38" s="63"/>
      <c r="C38" s="63"/>
      <c r="D38" s="4" t="s">
        <v>13</v>
      </c>
      <c r="E38" s="70" t="s">
        <v>7</v>
      </c>
      <c r="F38" s="3"/>
      <c r="G38" s="3"/>
      <c r="H38" s="164">
        <v>37636.137000000002</v>
      </c>
      <c r="I38" s="164">
        <v>37636.137000000002</v>
      </c>
      <c r="J38" s="164">
        <v>37636.137000000002</v>
      </c>
      <c r="K38" s="164">
        <v>37636.137000000002</v>
      </c>
      <c r="L38" s="164">
        <v>37636.137000000002</v>
      </c>
      <c r="M38" s="164">
        <v>72382.959000000003</v>
      </c>
      <c r="N38" s="164">
        <v>87928.434000000008</v>
      </c>
      <c r="O38" s="164">
        <v>164106.06300000002</v>
      </c>
      <c r="P38" s="164">
        <v>164106.06300000002</v>
      </c>
      <c r="Q38" s="164">
        <v>210316.19400000002</v>
      </c>
      <c r="R38" s="164">
        <v>235271.223</v>
      </c>
      <c r="S38" s="164">
        <v>262856.18700000003</v>
      </c>
      <c r="T38" s="164">
        <v>262856.18700000003</v>
      </c>
      <c r="U38" s="164">
        <v>283562.43300000002</v>
      </c>
      <c r="V38" s="164">
        <v>313539.83100000001</v>
      </c>
      <c r="W38" s="164">
        <v>332170.641</v>
      </c>
      <c r="X38" s="164">
        <v>332170.641</v>
      </c>
      <c r="Y38" s="164">
        <v>388993.17599999998</v>
      </c>
      <c r="Z38" s="164">
        <v>388993.17599999998</v>
      </c>
      <c r="AA38" s="164">
        <v>411802.97399999993</v>
      </c>
      <c r="AB38" s="165">
        <v>411802.97399999993</v>
      </c>
    </row>
    <row r="39" spans="1:28" x14ac:dyDescent="0.25">
      <c r="A39" s="101"/>
      <c r="B39" s="63"/>
      <c r="C39" s="63"/>
      <c r="D39" s="4" t="s">
        <v>13</v>
      </c>
      <c r="E39" s="70" t="s">
        <v>8</v>
      </c>
      <c r="F39" s="3"/>
      <c r="G39" s="3"/>
      <c r="H39" s="164">
        <v>37636.137000000002</v>
      </c>
      <c r="I39" s="164">
        <v>37636.137000000002</v>
      </c>
      <c r="J39" s="164">
        <v>37636.137000000002</v>
      </c>
      <c r="K39" s="164">
        <v>37636.137000000002</v>
      </c>
      <c r="L39" s="164">
        <v>37636.137000000002</v>
      </c>
      <c r="M39" s="164">
        <v>72382.959000000003</v>
      </c>
      <c r="N39" s="164">
        <v>87928.434000000008</v>
      </c>
      <c r="O39" s="164">
        <v>164106.06300000002</v>
      </c>
      <c r="P39" s="164">
        <v>164106.06300000002</v>
      </c>
      <c r="Q39" s="164">
        <v>210316.19400000002</v>
      </c>
      <c r="R39" s="164">
        <v>235271.223</v>
      </c>
      <c r="S39" s="164">
        <v>262856.18700000003</v>
      </c>
      <c r="T39" s="164">
        <v>262856.18700000003</v>
      </c>
      <c r="U39" s="164">
        <v>283562.43300000002</v>
      </c>
      <c r="V39" s="164">
        <v>313539.83100000001</v>
      </c>
      <c r="W39" s="164">
        <v>332170.641</v>
      </c>
      <c r="X39" s="164">
        <v>332170.641</v>
      </c>
      <c r="Y39" s="164">
        <v>388993.17599999998</v>
      </c>
      <c r="Z39" s="164">
        <v>388993.17599999998</v>
      </c>
      <c r="AA39" s="164">
        <v>411802.97399999993</v>
      </c>
      <c r="AB39" s="165">
        <v>411802.97399999993</v>
      </c>
    </row>
    <row r="40" spans="1:28" x14ac:dyDescent="0.25">
      <c r="A40" s="117"/>
      <c r="B40" s="90"/>
      <c r="C40" s="90"/>
      <c r="D40" s="89" t="s">
        <v>13</v>
      </c>
      <c r="E40" s="126" t="s">
        <v>9</v>
      </c>
      <c r="F40" s="91"/>
      <c r="G40" s="91"/>
      <c r="H40" s="166">
        <v>37636.137000000002</v>
      </c>
      <c r="I40" s="166">
        <v>37636.137000000002</v>
      </c>
      <c r="J40" s="166">
        <v>37636.137000000002</v>
      </c>
      <c r="K40" s="166">
        <v>37636.137000000002</v>
      </c>
      <c r="L40" s="166">
        <v>37636.137000000002</v>
      </c>
      <c r="M40" s="166">
        <v>72382.959000000003</v>
      </c>
      <c r="N40" s="166">
        <v>87928.434000000008</v>
      </c>
      <c r="O40" s="166">
        <v>164106.06300000002</v>
      </c>
      <c r="P40" s="166">
        <v>164106.06300000002</v>
      </c>
      <c r="Q40" s="166">
        <v>210316.19400000002</v>
      </c>
      <c r="R40" s="166">
        <v>235271.223</v>
      </c>
      <c r="S40" s="166">
        <v>262856.18700000003</v>
      </c>
      <c r="T40" s="166">
        <v>262856.18700000003</v>
      </c>
      <c r="U40" s="166">
        <v>283562.43300000002</v>
      </c>
      <c r="V40" s="166">
        <v>313539.83100000001</v>
      </c>
      <c r="W40" s="166">
        <v>332170.641</v>
      </c>
      <c r="X40" s="166">
        <v>332170.641</v>
      </c>
      <c r="Y40" s="166">
        <v>388993.17599999998</v>
      </c>
      <c r="Z40" s="166">
        <v>388993.17599999998</v>
      </c>
      <c r="AA40" s="166">
        <v>411802.97399999993</v>
      </c>
      <c r="AB40" s="167">
        <v>411802.97399999993</v>
      </c>
    </row>
    <row r="41" spans="1:28" x14ac:dyDescent="0.25">
      <c r="A41" s="101"/>
      <c r="B41" s="63"/>
      <c r="C41" s="63" t="s">
        <v>22</v>
      </c>
      <c r="D41" s="4"/>
      <c r="E41" s="70"/>
      <c r="F41" s="3"/>
      <c r="G41" s="3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3"/>
    </row>
    <row r="42" spans="1:28" x14ac:dyDescent="0.25">
      <c r="A42" s="101"/>
      <c r="B42" s="63"/>
      <c r="C42" s="63"/>
      <c r="D42" s="4" t="s">
        <v>13</v>
      </c>
      <c r="E42" s="70" t="s">
        <v>7</v>
      </c>
      <c r="F42" s="3"/>
      <c r="G42" s="3"/>
      <c r="H42" s="164">
        <v>209106.37717200001</v>
      </c>
      <c r="I42" s="164">
        <v>209106.37717200001</v>
      </c>
      <c r="J42" s="164">
        <v>209106.37717200001</v>
      </c>
      <c r="K42" s="164">
        <v>209106.37717200001</v>
      </c>
      <c r="L42" s="164">
        <v>209106.37717200001</v>
      </c>
      <c r="M42" s="164">
        <v>402159.72020400001</v>
      </c>
      <c r="N42" s="164">
        <v>488530.379304</v>
      </c>
      <c r="O42" s="164">
        <v>911773.28602800006</v>
      </c>
      <c r="P42" s="164">
        <v>911773.28602800006</v>
      </c>
      <c r="Q42" s="164">
        <v>1168516.7738640001</v>
      </c>
      <c r="R42" s="164">
        <v>1307166.9149880002</v>
      </c>
      <c r="S42" s="164">
        <v>1460428.9749720001</v>
      </c>
      <c r="T42" s="164">
        <v>1460428.9749720001</v>
      </c>
      <c r="U42" s="164">
        <v>1575472.8777480002</v>
      </c>
      <c r="V42" s="164">
        <v>1742027.3010360003</v>
      </c>
      <c r="W42" s="164">
        <v>1845540.0813960002</v>
      </c>
      <c r="X42" s="164">
        <v>1845540.0813960002</v>
      </c>
      <c r="Y42" s="164">
        <v>2161246.0858560004</v>
      </c>
      <c r="Z42" s="164">
        <v>2161246.0858560004</v>
      </c>
      <c r="AA42" s="164">
        <v>2287977.3235440003</v>
      </c>
      <c r="AB42" s="165">
        <v>2287977.3235440003</v>
      </c>
    </row>
    <row r="43" spans="1:28" x14ac:dyDescent="0.25">
      <c r="A43" s="101"/>
      <c r="B43" s="63"/>
      <c r="C43" s="63"/>
      <c r="D43" s="4" t="s">
        <v>13</v>
      </c>
      <c r="E43" s="70" t="s">
        <v>8</v>
      </c>
      <c r="F43" s="3"/>
      <c r="G43" s="3"/>
      <c r="H43" s="164">
        <v>342146.7</v>
      </c>
      <c r="I43" s="164">
        <v>342146.7</v>
      </c>
      <c r="J43" s="164">
        <v>342146.7</v>
      </c>
      <c r="K43" s="164">
        <v>342146.7</v>
      </c>
      <c r="L43" s="164">
        <v>342146.7</v>
      </c>
      <c r="M43" s="164">
        <v>658026.9</v>
      </c>
      <c r="N43" s="164">
        <v>799349.4</v>
      </c>
      <c r="O43" s="164">
        <v>1491873.2999999998</v>
      </c>
      <c r="P43" s="164">
        <v>1491873.2999999998</v>
      </c>
      <c r="Q43" s="164">
        <v>1911965.4</v>
      </c>
      <c r="R43" s="164">
        <v>2138829.2999999998</v>
      </c>
      <c r="S43" s="164">
        <v>2389601.7000000002</v>
      </c>
      <c r="T43" s="164">
        <v>2389601.7000000002</v>
      </c>
      <c r="U43" s="164">
        <v>2577840.3000000003</v>
      </c>
      <c r="V43" s="164">
        <v>2850362.1000000006</v>
      </c>
      <c r="W43" s="164">
        <v>3019733.1000000006</v>
      </c>
      <c r="X43" s="164">
        <v>3019733.1000000006</v>
      </c>
      <c r="Y43" s="164">
        <v>3536301.6000000006</v>
      </c>
      <c r="Z43" s="164">
        <v>3536301.6000000006</v>
      </c>
      <c r="AA43" s="164">
        <v>3743663.4000000004</v>
      </c>
      <c r="AB43" s="165">
        <v>3743663.4000000004</v>
      </c>
    </row>
    <row r="44" spans="1:28" x14ac:dyDescent="0.25">
      <c r="A44" s="101"/>
      <c r="B44" s="63"/>
      <c r="C44" s="63"/>
      <c r="D44" s="4" t="s">
        <v>13</v>
      </c>
      <c r="E44" s="70" t="s">
        <v>9</v>
      </c>
      <c r="F44" s="3"/>
      <c r="G44" s="3"/>
      <c r="H44" s="164">
        <v>342146.7</v>
      </c>
      <c r="I44" s="164">
        <v>342146.7</v>
      </c>
      <c r="J44" s="164">
        <v>342146.7</v>
      </c>
      <c r="K44" s="164">
        <v>342146.7</v>
      </c>
      <c r="L44" s="164">
        <v>342146.7</v>
      </c>
      <c r="M44" s="164">
        <v>658026.9</v>
      </c>
      <c r="N44" s="164">
        <v>799349.4</v>
      </c>
      <c r="O44" s="164">
        <v>1491873.2999999998</v>
      </c>
      <c r="P44" s="164">
        <v>1491873.2999999998</v>
      </c>
      <c r="Q44" s="164">
        <v>1911965.4</v>
      </c>
      <c r="R44" s="164">
        <v>2138829.2999999998</v>
      </c>
      <c r="S44" s="164">
        <v>2389601.7000000002</v>
      </c>
      <c r="T44" s="164">
        <v>2389601.7000000002</v>
      </c>
      <c r="U44" s="164">
        <v>2577840.3000000003</v>
      </c>
      <c r="V44" s="164">
        <v>2850362.1000000006</v>
      </c>
      <c r="W44" s="164">
        <v>3019733.1000000006</v>
      </c>
      <c r="X44" s="164">
        <v>3019733.1000000006</v>
      </c>
      <c r="Y44" s="164">
        <v>3536301.6000000006</v>
      </c>
      <c r="Z44" s="164">
        <v>3536301.6000000006</v>
      </c>
      <c r="AA44" s="164">
        <v>3743663.4000000004</v>
      </c>
      <c r="AB44" s="165">
        <v>3743663.4000000004</v>
      </c>
    </row>
    <row r="45" spans="1:28" ht="15.75" thickBot="1" x14ac:dyDescent="0.3">
      <c r="A45" s="101"/>
      <c r="B45" s="63"/>
      <c r="C45" s="63"/>
      <c r="D45" s="4"/>
      <c r="E45" s="70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102"/>
    </row>
    <row r="46" spans="1:28" ht="15.75" thickBot="1" x14ac:dyDescent="0.3">
      <c r="A46" s="98" t="s">
        <v>257</v>
      </c>
      <c r="B46" s="99"/>
      <c r="C46" s="99" t="s">
        <v>2</v>
      </c>
      <c r="D46" s="99" t="s">
        <v>3</v>
      </c>
      <c r="E46" s="114" t="s">
        <v>4</v>
      </c>
      <c r="F46" s="99">
        <v>2028</v>
      </c>
      <c r="G46" s="99">
        <v>2029</v>
      </c>
      <c r="H46" s="99">
        <v>2030</v>
      </c>
      <c r="I46" s="99">
        <v>2031</v>
      </c>
      <c r="J46" s="99">
        <v>2032</v>
      </c>
      <c r="K46" s="99">
        <v>2033</v>
      </c>
      <c r="L46" s="99">
        <v>2034</v>
      </c>
      <c r="M46" s="99">
        <v>2035</v>
      </c>
      <c r="N46" s="99">
        <v>2036</v>
      </c>
      <c r="O46" s="99">
        <v>2037</v>
      </c>
      <c r="P46" s="99">
        <v>2038</v>
      </c>
      <c r="Q46" s="99">
        <v>2039</v>
      </c>
      <c r="R46" s="99">
        <v>2040</v>
      </c>
      <c r="S46" s="99">
        <v>2041</v>
      </c>
      <c r="T46" s="99">
        <v>2042</v>
      </c>
      <c r="U46" s="99">
        <v>2043</v>
      </c>
      <c r="V46" s="99">
        <v>2044</v>
      </c>
      <c r="W46" s="99">
        <v>2045</v>
      </c>
      <c r="X46" s="99">
        <v>2046</v>
      </c>
      <c r="Y46" s="99">
        <v>2047</v>
      </c>
      <c r="Z46" s="99">
        <v>2048</v>
      </c>
      <c r="AA46" s="99">
        <v>2049</v>
      </c>
      <c r="AB46" s="100">
        <v>2050</v>
      </c>
    </row>
    <row r="47" spans="1:28" x14ac:dyDescent="0.25">
      <c r="A47" s="101"/>
      <c r="B47" s="63"/>
      <c r="C47" s="63" t="s">
        <v>5</v>
      </c>
      <c r="D47" s="4"/>
      <c r="E47" s="70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102"/>
    </row>
    <row r="48" spans="1:28" x14ac:dyDescent="0.25">
      <c r="A48" s="101"/>
      <c r="B48" s="63"/>
      <c r="C48" s="63"/>
      <c r="D48" s="4" t="s">
        <v>6</v>
      </c>
      <c r="E48" s="70" t="s">
        <v>7</v>
      </c>
      <c r="F48" s="119">
        <v>65.131179097227061</v>
      </c>
      <c r="G48" s="119">
        <v>65.131179097227061</v>
      </c>
      <c r="H48" s="119"/>
      <c r="I48" s="119"/>
      <c r="J48" s="119"/>
      <c r="K48" s="119">
        <v>56.826337486905999</v>
      </c>
      <c r="L48" s="119">
        <v>82.600726915549799</v>
      </c>
      <c r="M48" s="119">
        <v>131.79429235279605</v>
      </c>
      <c r="N48" s="119">
        <v>106.01990292415225</v>
      </c>
      <c r="O48" s="119">
        <v>61.434111664934797</v>
      </c>
      <c r="P48" s="119">
        <v>93.528473450072269</v>
      </c>
      <c r="Q48" s="119">
        <v>75.312687365017879</v>
      </c>
      <c r="R48" s="119">
        <v>43.218325579880407</v>
      </c>
      <c r="S48" s="119">
        <v>27.169704589843629</v>
      </c>
      <c r="T48" s="119">
        <v>70.709400895447004</v>
      </c>
      <c r="U48" s="119">
        <v>66.562458312506209</v>
      </c>
      <c r="V48" s="119">
        <v>23.022762006902834</v>
      </c>
      <c r="W48" s="119">
        <v>71.35517532947361</v>
      </c>
      <c r="X48" s="119">
        <v>71.35517532947361</v>
      </c>
      <c r="Y48" s="119">
        <v>26.443872094195211</v>
      </c>
      <c r="Z48" s="119">
        <v>26.443872094195211</v>
      </c>
      <c r="AA48" s="119"/>
      <c r="AB48" s="102"/>
    </row>
    <row r="49" spans="1:28" x14ac:dyDescent="0.25">
      <c r="A49" s="101"/>
      <c r="B49" s="63"/>
      <c r="C49" s="63"/>
      <c r="D49" s="4" t="s">
        <v>6</v>
      </c>
      <c r="E49" s="70" t="s">
        <v>8</v>
      </c>
      <c r="F49" s="119">
        <v>76.624916584972993</v>
      </c>
      <c r="G49" s="119">
        <v>76.624916584972993</v>
      </c>
      <c r="H49" s="119"/>
      <c r="I49" s="119"/>
      <c r="J49" s="119"/>
      <c r="K49" s="119">
        <v>69.058509680273616</v>
      </c>
      <c r="L49" s="119">
        <v>100.75963036791036</v>
      </c>
      <c r="M49" s="119">
        <v>163.7674357488645</v>
      </c>
      <c r="N49" s="119">
        <v>132.06631506122773</v>
      </c>
      <c r="O49" s="119">
        <v>77.315858436089613</v>
      </c>
      <c r="P49" s="119">
        <v>117.9229387649724</v>
      </c>
      <c r="Q49" s="119">
        <v>95.588503138301448</v>
      </c>
      <c r="R49" s="119">
        <v>54.981422809418667</v>
      </c>
      <c r="S49" s="119">
        <v>34.960371243024781</v>
      </c>
      <c r="T49" s="119">
        <v>91.317643760919339</v>
      </c>
      <c r="U49" s="119">
        <v>87.036188301736672</v>
      </c>
      <c r="V49" s="119">
        <v>30.678915783842115</v>
      </c>
      <c r="W49" s="119">
        <v>94.113888893749049</v>
      </c>
      <c r="X49" s="119">
        <v>94.113888893749049</v>
      </c>
      <c r="Y49" s="119">
        <v>35.11540407611762</v>
      </c>
      <c r="Z49" s="119">
        <v>35.11540407611762</v>
      </c>
      <c r="AA49" s="119"/>
      <c r="AB49" s="102"/>
    </row>
    <row r="50" spans="1:28" x14ac:dyDescent="0.25">
      <c r="A50" s="117"/>
      <c r="B50" s="90"/>
      <c r="C50" s="90"/>
      <c r="D50" s="89" t="s">
        <v>6</v>
      </c>
      <c r="E50" s="126" t="s">
        <v>9</v>
      </c>
      <c r="F50" s="93">
        <v>103.44363738971356</v>
      </c>
      <c r="G50" s="93">
        <v>103.44363738971356</v>
      </c>
      <c r="H50" s="93"/>
      <c r="I50" s="93"/>
      <c r="J50" s="93"/>
      <c r="K50" s="93">
        <v>99.179774540818514</v>
      </c>
      <c r="L50" s="93">
        <v>145.69772337593764</v>
      </c>
      <c r="M50" s="93">
        <v>244.61742142696073</v>
      </c>
      <c r="N50" s="93">
        <v>198.09947259184159</v>
      </c>
      <c r="O50" s="93">
        <v>118.34059964707595</v>
      </c>
      <c r="P50" s="93">
        <v>181.13505376390501</v>
      </c>
      <c r="Q50" s="93">
        <v>148.70292725654573</v>
      </c>
      <c r="R50" s="93">
        <v>85.908473139716676</v>
      </c>
      <c r="S50" s="93">
        <v>55.78782645163529</v>
      </c>
      <c r="T50" s="93">
        <v>146.68665309340074</v>
      </c>
      <c r="U50" s="93">
        <v>143.07385348503433</v>
      </c>
      <c r="V50" s="93">
        <v>52.175026843268896</v>
      </c>
      <c r="W50" s="93">
        <v>156.85648148958174</v>
      </c>
      <c r="X50" s="93">
        <v>156.85648148958174</v>
      </c>
      <c r="Y50" s="93">
        <v>59.31656093938787</v>
      </c>
      <c r="Z50" s="93">
        <v>59.31656093938787</v>
      </c>
      <c r="AA50" s="93"/>
      <c r="AB50" s="132"/>
    </row>
    <row r="51" spans="1:28" x14ac:dyDescent="0.25">
      <c r="A51" s="101"/>
      <c r="B51" s="63"/>
      <c r="C51" s="63" t="s">
        <v>10</v>
      </c>
      <c r="D51" s="4"/>
      <c r="E51" s="70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102"/>
    </row>
    <row r="52" spans="1:28" x14ac:dyDescent="0.25">
      <c r="A52" s="101"/>
      <c r="B52" s="63"/>
      <c r="C52" s="63"/>
      <c r="D52" s="4" t="s">
        <v>11</v>
      </c>
      <c r="E52" s="70" t="s">
        <v>7</v>
      </c>
      <c r="F52" s="4"/>
      <c r="G52" s="4"/>
      <c r="H52" s="119">
        <v>7.8157414916672456</v>
      </c>
      <c r="I52" s="119">
        <v>7.8157414916672456</v>
      </c>
      <c r="J52" s="119">
        <v>7.8157414916672456</v>
      </c>
      <c r="K52" s="119">
        <v>7.8157414916672456</v>
      </c>
      <c r="L52" s="119">
        <v>7.8157414916672456</v>
      </c>
      <c r="M52" s="119">
        <v>14.634901990095967</v>
      </c>
      <c r="N52" s="119">
        <v>17.727828721533221</v>
      </c>
      <c r="O52" s="119">
        <v>30.450217072431489</v>
      </c>
      <c r="P52" s="119">
        <v>30.450217072431489</v>
      </c>
      <c r="Q52" s="119">
        <v>37.822310472223663</v>
      </c>
      <c r="R52" s="119">
        <v>41.673633886440157</v>
      </c>
      <c r="S52" s="119">
        <v>46.859832956025805</v>
      </c>
      <c r="T52" s="119">
        <v>46.859832956025805</v>
      </c>
      <c r="U52" s="119">
        <v>50.120197506807038</v>
      </c>
      <c r="V52" s="119">
        <v>55.344961063479445</v>
      </c>
      <c r="W52" s="119">
        <v>58.107692504307778</v>
      </c>
      <c r="X52" s="119">
        <v>55.344961063479445</v>
      </c>
      <c r="Y52" s="119">
        <v>63.907582103016288</v>
      </c>
      <c r="Z52" s="119">
        <v>63.907582103016288</v>
      </c>
      <c r="AA52" s="119">
        <v>67.080846754319708</v>
      </c>
      <c r="AB52" s="120">
        <v>67.080846754319708</v>
      </c>
    </row>
    <row r="53" spans="1:28" x14ac:dyDescent="0.25">
      <c r="A53" s="101"/>
      <c r="B53" s="63"/>
      <c r="C53" s="63"/>
      <c r="D53" s="4" t="s">
        <v>11</v>
      </c>
      <c r="E53" s="70" t="s">
        <v>8</v>
      </c>
      <c r="F53" s="4"/>
      <c r="G53" s="4"/>
      <c r="H53" s="119">
        <v>9.1949899901967598</v>
      </c>
      <c r="I53" s="119">
        <v>9.1949899901967598</v>
      </c>
      <c r="J53" s="119">
        <v>9.1949899901967598</v>
      </c>
      <c r="K53" s="119">
        <v>9.1949899901967598</v>
      </c>
      <c r="L53" s="119">
        <v>9.1949899901967598</v>
      </c>
      <c r="M53" s="119">
        <v>17.482011151829596</v>
      </c>
      <c r="N53" s="119">
        <v>21.286145634346003</v>
      </c>
      <c r="O53" s="119">
        <v>37.134103441693334</v>
      </c>
      <c r="P53" s="119">
        <v>37.134103441693334</v>
      </c>
      <c r="Q53" s="119">
        <v>46.412006454024088</v>
      </c>
      <c r="R53" s="119">
        <v>51.284856093490028</v>
      </c>
      <c r="S53" s="119">
        <v>57.882626830620254</v>
      </c>
      <c r="T53" s="119">
        <v>57.882626830620254</v>
      </c>
      <c r="U53" s="119">
        <v>62.07787137978324</v>
      </c>
      <c r="V53" s="119">
        <v>68.840744081930566</v>
      </c>
      <c r="W53" s="119">
        <v>72.522213975991619</v>
      </c>
      <c r="X53" s="119">
        <v>72.522213975991619</v>
      </c>
      <c r="Y53" s="119">
        <v>80.134410749180446</v>
      </c>
      <c r="Z53" s="119">
        <v>80.134410749180446</v>
      </c>
      <c r="AA53" s="119">
        <v>88.543503787477533</v>
      </c>
      <c r="AB53" s="120">
        <v>88.543503787477533</v>
      </c>
    </row>
    <row r="54" spans="1:28" x14ac:dyDescent="0.25">
      <c r="A54" s="117"/>
      <c r="B54" s="90"/>
      <c r="C54" s="90"/>
      <c r="D54" s="89" t="s">
        <v>11</v>
      </c>
      <c r="E54" s="126" t="s">
        <v>9</v>
      </c>
      <c r="F54" s="89"/>
      <c r="G54" s="89"/>
      <c r="H54" s="93">
        <v>12.413236486765625</v>
      </c>
      <c r="I54" s="93">
        <v>12.413236486765625</v>
      </c>
      <c r="J54" s="93">
        <v>12.413236486765625</v>
      </c>
      <c r="K54" s="93">
        <v>12.413236486765625</v>
      </c>
      <c r="L54" s="93">
        <v>12.413236486765625</v>
      </c>
      <c r="M54" s="93">
        <v>24.314809431663843</v>
      </c>
      <c r="N54" s="93">
        <v>29.896963291878137</v>
      </c>
      <c r="O54" s="93">
        <v>53.668900002899129</v>
      </c>
      <c r="P54" s="93">
        <v>53.668900002899129</v>
      </c>
      <c r="Q54" s="93">
        <v>67.869771960548235</v>
      </c>
      <c r="R54" s="93">
        <v>75.405106454567729</v>
      </c>
      <c r="S54" s="93">
        <v>85.71412323133373</v>
      </c>
      <c r="T54" s="93">
        <v>85.71412323133373</v>
      </c>
      <c r="U54" s="93">
        <v>92.408662405529952</v>
      </c>
      <c r="V54" s="93">
        <v>103.31652160254181</v>
      </c>
      <c r="W54" s="93">
        <v>109.57752482373408</v>
      </c>
      <c r="X54" s="93">
        <v>103.31652160254181</v>
      </c>
      <c r="Y54" s="93">
        <v>122.13929938129164</v>
      </c>
      <c r="Z54" s="93">
        <v>122.13929938129164</v>
      </c>
      <c r="AA54" s="93">
        <v>129.25728669401818</v>
      </c>
      <c r="AB54" s="127">
        <v>129.25728669401818</v>
      </c>
    </row>
    <row r="55" spans="1:28" x14ac:dyDescent="0.25">
      <c r="A55" s="101"/>
      <c r="B55" s="63"/>
      <c r="C55" s="63" t="s">
        <v>20</v>
      </c>
      <c r="D55" s="4"/>
      <c r="E55" s="70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102"/>
    </row>
    <row r="56" spans="1:28" x14ac:dyDescent="0.25">
      <c r="A56" s="101"/>
      <c r="B56" s="63"/>
      <c r="C56" s="63"/>
      <c r="D56" s="4" t="s">
        <v>11</v>
      </c>
      <c r="E56" s="70" t="s">
        <v>7</v>
      </c>
      <c r="F56" s="4"/>
      <c r="G56" s="4"/>
      <c r="H56" s="119">
        <v>1.0263828759644242</v>
      </c>
      <c r="I56" s="119">
        <v>1.0263828759644242</v>
      </c>
      <c r="J56" s="119">
        <v>1.0263828759644242</v>
      </c>
      <c r="K56" s="119">
        <v>1.0263828759644242</v>
      </c>
      <c r="L56" s="119">
        <v>1.0263828759644242</v>
      </c>
      <c r="M56" s="119">
        <v>1.9739706450009735</v>
      </c>
      <c r="N56" s="119">
        <v>2.3979145088128484</v>
      </c>
      <c r="O56" s="119">
        <v>4.4753703841905716</v>
      </c>
      <c r="P56" s="119">
        <v>4.4753703841905716</v>
      </c>
      <c r="Q56" s="119">
        <v>5.7355764237868465</v>
      </c>
      <c r="R56" s="119">
        <v>6.4161301807995725</v>
      </c>
      <c r="S56" s="119">
        <v>7.16840543911567</v>
      </c>
      <c r="T56" s="119">
        <v>7.16840543911567</v>
      </c>
      <c r="U56" s="119">
        <v>7.7330897562098198</v>
      </c>
      <c r="V56" s="119">
        <v>8.5506095769387702</v>
      </c>
      <c r="W56" s="119">
        <v>9.0586942496390197</v>
      </c>
      <c r="X56" s="119">
        <v>9.0586942496390197</v>
      </c>
      <c r="Y56" s="119">
        <v>10.100228680857144</v>
      </c>
      <c r="Z56" s="119">
        <v>10.100228680857144</v>
      </c>
      <c r="AA56" s="119">
        <v>10.722279399596093</v>
      </c>
      <c r="AB56" s="120">
        <v>10.722279399596093</v>
      </c>
    </row>
    <row r="57" spans="1:28" x14ac:dyDescent="0.25">
      <c r="A57" s="101"/>
      <c r="B57" s="63"/>
      <c r="C57" s="63"/>
      <c r="D57" s="4" t="s">
        <v>11</v>
      </c>
      <c r="E57" s="70" t="s">
        <v>8</v>
      </c>
      <c r="F57" s="4"/>
      <c r="G57" s="4"/>
      <c r="H57" s="119">
        <v>1.2075092658404993</v>
      </c>
      <c r="I57" s="119">
        <v>1.2075092658404993</v>
      </c>
      <c r="J57" s="119">
        <v>1.2075092658404993</v>
      </c>
      <c r="K57" s="119">
        <v>1.2075092658404993</v>
      </c>
      <c r="L57" s="119">
        <v>1.2075092658404993</v>
      </c>
      <c r="M57" s="119">
        <v>2.3223184058834985</v>
      </c>
      <c r="N57" s="119">
        <v>2.821075892720998</v>
      </c>
      <c r="O57" s="119">
        <v>5.2651416284594967</v>
      </c>
      <c r="P57" s="119">
        <v>5.2651416284594967</v>
      </c>
      <c r="Q57" s="119">
        <v>6.7477369691609956</v>
      </c>
      <c r="R57" s="119">
        <v>7.5483884479994972</v>
      </c>
      <c r="S57" s="119">
        <v>8.433418163665495</v>
      </c>
      <c r="T57" s="119">
        <v>8.433418163665495</v>
      </c>
      <c r="U57" s="119">
        <v>9.0977526543644949</v>
      </c>
      <c r="V57" s="119">
        <v>10.059540678751494</v>
      </c>
      <c r="W57" s="119">
        <v>10.657287352516494</v>
      </c>
      <c r="X57" s="119">
        <v>10.657287352516494</v>
      </c>
      <c r="Y57" s="119">
        <v>11.882621977478992</v>
      </c>
      <c r="Z57" s="119">
        <v>11.882621977478992</v>
      </c>
      <c r="AA57" s="119">
        <v>12.614446352465993</v>
      </c>
      <c r="AB57" s="120">
        <v>12.614446352465993</v>
      </c>
    </row>
    <row r="58" spans="1:28" x14ac:dyDescent="0.25">
      <c r="A58" s="117"/>
      <c r="B58" s="90"/>
      <c r="C58" s="90"/>
      <c r="D58" s="89" t="s">
        <v>11</v>
      </c>
      <c r="E58" s="126" t="s">
        <v>9</v>
      </c>
      <c r="F58" s="89"/>
      <c r="G58" s="89"/>
      <c r="H58" s="93">
        <v>1.6301375088846741</v>
      </c>
      <c r="I58" s="93">
        <v>1.6301375088846741</v>
      </c>
      <c r="J58" s="93">
        <v>1.6301375088846741</v>
      </c>
      <c r="K58" s="93">
        <v>1.6301375088846741</v>
      </c>
      <c r="L58" s="93">
        <v>1.6301375088846741</v>
      </c>
      <c r="M58" s="93">
        <v>3.1351298479427232</v>
      </c>
      <c r="N58" s="93">
        <v>3.8084524551733474</v>
      </c>
      <c r="O58" s="93">
        <v>7.1079411984203213</v>
      </c>
      <c r="P58" s="93">
        <v>7.1079411984203213</v>
      </c>
      <c r="Q58" s="93">
        <v>9.1094449083673457</v>
      </c>
      <c r="R58" s="93">
        <v>10.190324404799323</v>
      </c>
      <c r="S58" s="93">
        <v>11.385114520948418</v>
      </c>
      <c r="T58" s="93">
        <v>11.385114520948418</v>
      </c>
      <c r="U58" s="93">
        <v>12.281966083392069</v>
      </c>
      <c r="V58" s="93">
        <v>13.580379916314518</v>
      </c>
      <c r="W58" s="93">
        <v>14.387337925897269</v>
      </c>
      <c r="X58" s="93">
        <v>14.387337925897269</v>
      </c>
      <c r="Y58" s="93">
        <v>16.041539669596641</v>
      </c>
      <c r="Z58" s="93">
        <v>16.041539669596641</v>
      </c>
      <c r="AA58" s="93">
        <v>17.029502575829092</v>
      </c>
      <c r="AB58" s="127">
        <v>17.029502575829092</v>
      </c>
    </row>
    <row r="59" spans="1:28" x14ac:dyDescent="0.25">
      <c r="A59" s="101"/>
      <c r="B59" s="63"/>
      <c r="C59" s="63" t="s">
        <v>12</v>
      </c>
      <c r="D59" s="4"/>
      <c r="E59" s="7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104"/>
    </row>
    <row r="60" spans="1:28" x14ac:dyDescent="0.25">
      <c r="A60" s="101"/>
      <c r="B60" s="63"/>
      <c r="C60" s="63"/>
      <c r="D60" s="4" t="s">
        <v>13</v>
      </c>
      <c r="E60" s="70" t="s">
        <v>7</v>
      </c>
      <c r="F60" s="3"/>
      <c r="G60" s="3"/>
      <c r="H60" s="164">
        <v>37636.137000000002</v>
      </c>
      <c r="I60" s="164">
        <v>37636.137000000002</v>
      </c>
      <c r="J60" s="164">
        <v>37636.137000000002</v>
      </c>
      <c r="K60" s="164">
        <v>37636.137000000002</v>
      </c>
      <c r="L60" s="164">
        <v>37636.137000000002</v>
      </c>
      <c r="M60" s="164">
        <v>72382.959000000003</v>
      </c>
      <c r="N60" s="164">
        <v>87928.434000000008</v>
      </c>
      <c r="O60" s="164">
        <v>164106.06300000002</v>
      </c>
      <c r="P60" s="164">
        <v>164106.06300000002</v>
      </c>
      <c r="Q60" s="164">
        <v>210316.19400000002</v>
      </c>
      <c r="R60" s="164">
        <v>235271.223</v>
      </c>
      <c r="S60" s="164">
        <v>262856.18700000003</v>
      </c>
      <c r="T60" s="164">
        <v>262856.18700000003</v>
      </c>
      <c r="U60" s="164">
        <v>283562.43300000002</v>
      </c>
      <c r="V60" s="164">
        <v>313539.83100000001</v>
      </c>
      <c r="W60" s="164">
        <v>332170.641</v>
      </c>
      <c r="X60" s="164">
        <v>332170.641</v>
      </c>
      <c r="Y60" s="164">
        <v>388993.17599999998</v>
      </c>
      <c r="Z60" s="164">
        <v>388993.17599999998</v>
      </c>
      <c r="AA60" s="164">
        <v>411802.97399999993</v>
      </c>
      <c r="AB60" s="165">
        <v>411802.97399999993</v>
      </c>
    </row>
    <row r="61" spans="1:28" x14ac:dyDescent="0.25">
      <c r="A61" s="101"/>
      <c r="B61" s="63"/>
      <c r="C61" s="63"/>
      <c r="D61" s="4" t="s">
        <v>13</v>
      </c>
      <c r="E61" s="70" t="s">
        <v>8</v>
      </c>
      <c r="F61" s="3"/>
      <c r="G61" s="3"/>
      <c r="H61" s="164">
        <v>37636.137000000002</v>
      </c>
      <c r="I61" s="164">
        <v>37636.137000000002</v>
      </c>
      <c r="J61" s="164">
        <v>37636.137000000002</v>
      </c>
      <c r="K61" s="164">
        <v>37636.137000000002</v>
      </c>
      <c r="L61" s="164">
        <v>37636.137000000002</v>
      </c>
      <c r="M61" s="164">
        <v>72382.959000000003</v>
      </c>
      <c r="N61" s="164">
        <v>87928.434000000008</v>
      </c>
      <c r="O61" s="164">
        <v>164106.06300000002</v>
      </c>
      <c r="P61" s="164">
        <v>164106.06300000002</v>
      </c>
      <c r="Q61" s="164">
        <v>210316.19400000002</v>
      </c>
      <c r="R61" s="164">
        <v>235271.223</v>
      </c>
      <c r="S61" s="164">
        <v>262856.18700000003</v>
      </c>
      <c r="T61" s="164">
        <v>262856.18700000003</v>
      </c>
      <c r="U61" s="164">
        <v>283562.43300000002</v>
      </c>
      <c r="V61" s="164">
        <v>313539.83100000001</v>
      </c>
      <c r="W61" s="164">
        <v>332170.641</v>
      </c>
      <c r="X61" s="164">
        <v>332170.641</v>
      </c>
      <c r="Y61" s="164">
        <v>388993.17599999998</v>
      </c>
      <c r="Z61" s="164">
        <v>388993.17599999998</v>
      </c>
      <c r="AA61" s="164">
        <v>411802.97399999993</v>
      </c>
      <c r="AB61" s="165">
        <v>411802.97399999993</v>
      </c>
    </row>
    <row r="62" spans="1:28" x14ac:dyDescent="0.25">
      <c r="A62" s="117"/>
      <c r="B62" s="90"/>
      <c r="C62" s="90"/>
      <c r="D62" s="89" t="s">
        <v>13</v>
      </c>
      <c r="E62" s="126" t="s">
        <v>9</v>
      </c>
      <c r="F62" s="91"/>
      <c r="G62" s="91"/>
      <c r="H62" s="166">
        <v>37636.137000000002</v>
      </c>
      <c r="I62" s="166">
        <v>37636.137000000002</v>
      </c>
      <c r="J62" s="166">
        <v>37636.137000000002</v>
      </c>
      <c r="K62" s="166">
        <v>37636.137000000002</v>
      </c>
      <c r="L62" s="166">
        <v>37636.137000000002</v>
      </c>
      <c r="M62" s="166">
        <v>72382.959000000003</v>
      </c>
      <c r="N62" s="166">
        <v>87928.434000000008</v>
      </c>
      <c r="O62" s="166">
        <v>164106.06300000002</v>
      </c>
      <c r="P62" s="166">
        <v>164106.06300000002</v>
      </c>
      <c r="Q62" s="166">
        <v>210316.19400000002</v>
      </c>
      <c r="R62" s="166">
        <v>235271.223</v>
      </c>
      <c r="S62" s="166">
        <v>262856.18700000003</v>
      </c>
      <c r="T62" s="166">
        <v>262856.18700000003</v>
      </c>
      <c r="U62" s="166">
        <v>283562.43300000002</v>
      </c>
      <c r="V62" s="166">
        <v>313539.83100000001</v>
      </c>
      <c r="W62" s="166">
        <v>332170.641</v>
      </c>
      <c r="X62" s="166">
        <v>332170.641</v>
      </c>
      <c r="Y62" s="166">
        <v>388993.17599999998</v>
      </c>
      <c r="Z62" s="166">
        <v>388993.17599999998</v>
      </c>
      <c r="AA62" s="166">
        <v>411802.97399999993</v>
      </c>
      <c r="AB62" s="167">
        <v>411802.97399999993</v>
      </c>
    </row>
    <row r="63" spans="1:28" x14ac:dyDescent="0.25">
      <c r="A63" s="101"/>
      <c r="B63" s="63"/>
      <c r="C63" s="63" t="s">
        <v>22</v>
      </c>
      <c r="D63" s="4"/>
      <c r="E63" s="70"/>
      <c r="F63" s="3"/>
      <c r="G63" s="3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3"/>
    </row>
    <row r="64" spans="1:28" x14ac:dyDescent="0.25">
      <c r="A64" s="101"/>
      <c r="B64" s="63"/>
      <c r="C64" s="63"/>
      <c r="D64" s="4" t="s">
        <v>13</v>
      </c>
      <c r="E64" s="70" t="s">
        <v>7</v>
      </c>
      <c r="F64" s="3"/>
      <c r="G64" s="3"/>
      <c r="H64" s="164">
        <v>209106.37717200001</v>
      </c>
      <c r="I64" s="164">
        <v>209106.37717200001</v>
      </c>
      <c r="J64" s="164">
        <v>209106.37717200001</v>
      </c>
      <c r="K64" s="164">
        <v>209106.37717200001</v>
      </c>
      <c r="L64" s="164">
        <v>209106.37717200001</v>
      </c>
      <c r="M64" s="164">
        <v>402159.72020400001</v>
      </c>
      <c r="N64" s="164">
        <v>488530.379304</v>
      </c>
      <c r="O64" s="164">
        <v>911773.28602800006</v>
      </c>
      <c r="P64" s="164">
        <v>911773.28602800006</v>
      </c>
      <c r="Q64" s="164">
        <v>1168516.7738640001</v>
      </c>
      <c r="R64" s="164">
        <v>1307166.9149880002</v>
      </c>
      <c r="S64" s="164">
        <v>1460428.9749720001</v>
      </c>
      <c r="T64" s="164">
        <v>1460428.9749720001</v>
      </c>
      <c r="U64" s="164">
        <v>1575472.8777480002</v>
      </c>
      <c r="V64" s="164">
        <v>1742027.3010360003</v>
      </c>
      <c r="W64" s="164">
        <v>1845540.0813960002</v>
      </c>
      <c r="X64" s="164">
        <v>1845540.0813960002</v>
      </c>
      <c r="Y64" s="164">
        <v>2161246.0858560004</v>
      </c>
      <c r="Z64" s="164">
        <v>2161246.0858560004</v>
      </c>
      <c r="AA64" s="164">
        <v>2287977.3235440003</v>
      </c>
      <c r="AB64" s="165">
        <v>2287977.3235440003</v>
      </c>
    </row>
    <row r="65" spans="1:28" x14ac:dyDescent="0.25">
      <c r="A65" s="101"/>
      <c r="B65" s="63"/>
      <c r="C65" s="63"/>
      <c r="D65" s="4" t="s">
        <v>13</v>
      </c>
      <c r="E65" s="70" t="s">
        <v>8</v>
      </c>
      <c r="F65" s="3"/>
      <c r="G65" s="3"/>
      <c r="H65" s="164">
        <v>342146.7</v>
      </c>
      <c r="I65" s="164">
        <v>342146.7</v>
      </c>
      <c r="J65" s="164">
        <v>342146.7</v>
      </c>
      <c r="K65" s="164">
        <v>342146.7</v>
      </c>
      <c r="L65" s="164">
        <v>342146.7</v>
      </c>
      <c r="M65" s="164">
        <v>658026.9</v>
      </c>
      <c r="N65" s="164">
        <v>799349.4</v>
      </c>
      <c r="O65" s="164">
        <v>1491873.2999999998</v>
      </c>
      <c r="P65" s="164">
        <v>1491873.2999999998</v>
      </c>
      <c r="Q65" s="164">
        <v>1911965.4</v>
      </c>
      <c r="R65" s="164">
        <v>2138829.2999999998</v>
      </c>
      <c r="S65" s="164">
        <v>2389601.7000000002</v>
      </c>
      <c r="T65" s="164">
        <v>2389601.7000000002</v>
      </c>
      <c r="U65" s="164">
        <v>2577840.3000000003</v>
      </c>
      <c r="V65" s="164">
        <v>2850362.1000000006</v>
      </c>
      <c r="W65" s="164">
        <v>3019733.1000000006</v>
      </c>
      <c r="X65" s="164">
        <v>3019733.1000000006</v>
      </c>
      <c r="Y65" s="164">
        <v>3536301.6000000006</v>
      </c>
      <c r="Z65" s="164">
        <v>3536301.6000000006</v>
      </c>
      <c r="AA65" s="164">
        <v>3743663.4000000004</v>
      </c>
      <c r="AB65" s="165">
        <v>3743663.4000000004</v>
      </c>
    </row>
    <row r="66" spans="1:28" x14ac:dyDescent="0.25">
      <c r="A66" s="101"/>
      <c r="B66" s="63"/>
      <c r="C66" s="63"/>
      <c r="D66" s="4" t="s">
        <v>13</v>
      </c>
      <c r="E66" s="70" t="s">
        <v>9</v>
      </c>
      <c r="F66" s="3"/>
      <c r="G66" s="3"/>
      <c r="H66" s="164">
        <v>342146.7</v>
      </c>
      <c r="I66" s="164">
        <v>342146.7</v>
      </c>
      <c r="J66" s="164">
        <v>342146.7</v>
      </c>
      <c r="K66" s="164">
        <v>342146.7</v>
      </c>
      <c r="L66" s="164">
        <v>342146.7</v>
      </c>
      <c r="M66" s="164">
        <v>658026.9</v>
      </c>
      <c r="N66" s="164">
        <v>799349.4</v>
      </c>
      <c r="O66" s="164">
        <v>1491873.2999999998</v>
      </c>
      <c r="P66" s="164">
        <v>1491873.2999999998</v>
      </c>
      <c r="Q66" s="164">
        <v>1911965.4</v>
      </c>
      <c r="R66" s="164">
        <v>2138829.2999999998</v>
      </c>
      <c r="S66" s="164">
        <v>2389601.7000000002</v>
      </c>
      <c r="T66" s="164">
        <v>2389601.7000000002</v>
      </c>
      <c r="U66" s="164">
        <v>2577840.3000000003</v>
      </c>
      <c r="V66" s="164">
        <v>2850362.1000000006</v>
      </c>
      <c r="W66" s="164">
        <v>3019733.1000000006</v>
      </c>
      <c r="X66" s="164">
        <v>3019733.1000000006</v>
      </c>
      <c r="Y66" s="164">
        <v>3536301.6000000006</v>
      </c>
      <c r="Z66" s="164">
        <v>3536301.6000000006</v>
      </c>
      <c r="AA66" s="164">
        <v>3743663.4000000004</v>
      </c>
      <c r="AB66" s="165">
        <v>3743663.4000000004</v>
      </c>
    </row>
    <row r="67" spans="1:28" ht="15.75" thickBot="1" x14ac:dyDescent="0.3">
      <c r="A67" s="101"/>
      <c r="B67" s="63"/>
      <c r="C67" s="63"/>
      <c r="D67" s="4"/>
      <c r="E67" s="7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102"/>
    </row>
    <row r="68" spans="1:28" ht="15.75" thickBot="1" x14ac:dyDescent="0.3">
      <c r="A68" s="98" t="s">
        <v>258</v>
      </c>
      <c r="B68" s="99"/>
      <c r="C68" s="99" t="s">
        <v>2</v>
      </c>
      <c r="D68" s="99" t="s">
        <v>3</v>
      </c>
      <c r="E68" s="114" t="s">
        <v>4</v>
      </c>
      <c r="F68" s="99">
        <v>2028</v>
      </c>
      <c r="G68" s="99">
        <v>2029</v>
      </c>
      <c r="H68" s="99">
        <v>2030</v>
      </c>
      <c r="I68" s="99">
        <v>2031</v>
      </c>
      <c r="J68" s="99">
        <v>2032</v>
      </c>
      <c r="K68" s="99">
        <v>2033</v>
      </c>
      <c r="L68" s="99">
        <v>2034</v>
      </c>
      <c r="M68" s="99">
        <v>2035</v>
      </c>
      <c r="N68" s="99">
        <v>2036</v>
      </c>
      <c r="O68" s="99">
        <v>2037</v>
      </c>
      <c r="P68" s="99">
        <v>2038</v>
      </c>
      <c r="Q68" s="99">
        <v>2039</v>
      </c>
      <c r="R68" s="99">
        <v>2040</v>
      </c>
      <c r="S68" s="99">
        <v>2041</v>
      </c>
      <c r="T68" s="99">
        <v>2042</v>
      </c>
      <c r="U68" s="99">
        <v>2043</v>
      </c>
      <c r="V68" s="99">
        <v>2044</v>
      </c>
      <c r="W68" s="99">
        <v>2045</v>
      </c>
      <c r="X68" s="99">
        <v>2046</v>
      </c>
      <c r="Y68" s="99">
        <v>2047</v>
      </c>
      <c r="Z68" s="99">
        <v>2048</v>
      </c>
      <c r="AA68" s="99">
        <v>2049</v>
      </c>
      <c r="AB68" s="100">
        <v>2050</v>
      </c>
    </row>
    <row r="69" spans="1:28" x14ac:dyDescent="0.25">
      <c r="A69" s="101"/>
      <c r="B69" s="63"/>
      <c r="C69" s="63" t="s">
        <v>5</v>
      </c>
      <c r="D69" s="4"/>
      <c r="E69" s="70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102"/>
    </row>
    <row r="70" spans="1:28" x14ac:dyDescent="0.25">
      <c r="A70" s="101"/>
      <c r="B70" s="63"/>
      <c r="C70" s="63"/>
      <c r="D70" s="4" t="s">
        <v>6</v>
      </c>
      <c r="E70" s="70" t="s">
        <v>7</v>
      </c>
      <c r="F70" s="3">
        <v>65.131179097227061</v>
      </c>
      <c r="G70" s="3">
        <v>65.131179097227061</v>
      </c>
      <c r="H70" s="3"/>
      <c r="I70" s="3"/>
      <c r="J70" s="3"/>
      <c r="K70" s="3">
        <v>56.826337486905999</v>
      </c>
      <c r="L70" s="3">
        <v>82.600726915549799</v>
      </c>
      <c r="M70" s="3">
        <v>131.79429235279605</v>
      </c>
      <c r="N70" s="3">
        <v>106.01990292415225</v>
      </c>
      <c r="O70" s="3">
        <v>61.434111664934797</v>
      </c>
      <c r="P70" s="3">
        <v>93.528473450072269</v>
      </c>
      <c r="Q70" s="3">
        <v>75.312687365017879</v>
      </c>
      <c r="R70" s="3">
        <v>43.218325579880407</v>
      </c>
      <c r="S70" s="3">
        <v>27.169704589843629</v>
      </c>
      <c r="T70" s="3">
        <v>70.709400895447004</v>
      </c>
      <c r="U70" s="3">
        <v>66.562458312506209</v>
      </c>
      <c r="V70" s="3">
        <v>23.022762006902834</v>
      </c>
      <c r="W70" s="3">
        <v>71.35517532947361</v>
      </c>
      <c r="X70" s="3">
        <v>71.35517532947361</v>
      </c>
      <c r="Y70" s="3">
        <v>26.443872094195211</v>
      </c>
      <c r="Z70" s="3">
        <v>26.443872094195211</v>
      </c>
      <c r="AA70" s="3"/>
      <c r="AB70" s="104"/>
    </row>
    <row r="71" spans="1:28" x14ac:dyDescent="0.25">
      <c r="A71" s="101"/>
      <c r="B71" s="63"/>
      <c r="C71" s="63"/>
      <c r="D71" s="4" t="s">
        <v>6</v>
      </c>
      <c r="E71" s="70" t="s">
        <v>8</v>
      </c>
      <c r="F71" s="3">
        <v>76.624916584972993</v>
      </c>
      <c r="G71" s="3">
        <v>76.624916584972993</v>
      </c>
      <c r="H71" s="3"/>
      <c r="I71" s="3"/>
      <c r="J71" s="3"/>
      <c r="K71" s="3">
        <v>69.058509680273616</v>
      </c>
      <c r="L71" s="3">
        <v>100.75963036791036</v>
      </c>
      <c r="M71" s="3">
        <v>163.7674357488645</v>
      </c>
      <c r="N71" s="3">
        <v>132.06631506122773</v>
      </c>
      <c r="O71" s="3">
        <v>77.315858436089613</v>
      </c>
      <c r="P71" s="3">
        <v>117.9229387649724</v>
      </c>
      <c r="Q71" s="3">
        <v>95.588503138301448</v>
      </c>
      <c r="R71" s="3">
        <v>54.981422809418667</v>
      </c>
      <c r="S71" s="3">
        <v>34.960371243024781</v>
      </c>
      <c r="T71" s="3">
        <v>91.317643760919339</v>
      </c>
      <c r="U71" s="3">
        <v>87.036188301736672</v>
      </c>
      <c r="V71" s="3">
        <v>30.678915783842115</v>
      </c>
      <c r="W71" s="3">
        <v>94.113888893749049</v>
      </c>
      <c r="X71" s="3">
        <v>94.113888893749049</v>
      </c>
      <c r="Y71" s="3">
        <v>35.11540407611762</v>
      </c>
      <c r="Z71" s="3">
        <v>35.11540407611762</v>
      </c>
      <c r="AA71" s="3"/>
      <c r="AB71" s="104"/>
    </row>
    <row r="72" spans="1:28" x14ac:dyDescent="0.25">
      <c r="A72" s="117"/>
      <c r="B72" s="90"/>
      <c r="C72" s="90"/>
      <c r="D72" s="89" t="s">
        <v>6</v>
      </c>
      <c r="E72" s="126" t="s">
        <v>9</v>
      </c>
      <c r="F72" s="91">
        <v>103.44363738971356</v>
      </c>
      <c r="G72" s="91">
        <v>103.44363738971356</v>
      </c>
      <c r="H72" s="91"/>
      <c r="I72" s="91"/>
      <c r="J72" s="91"/>
      <c r="K72" s="91">
        <v>99.179774540818514</v>
      </c>
      <c r="L72" s="91">
        <v>145.69772337593764</v>
      </c>
      <c r="M72" s="91">
        <v>244.61742142696073</v>
      </c>
      <c r="N72" s="91">
        <v>198.09947259184159</v>
      </c>
      <c r="O72" s="91">
        <v>118.34059964707595</v>
      </c>
      <c r="P72" s="91">
        <v>181.13505376390501</v>
      </c>
      <c r="Q72" s="91">
        <v>148.70292725654573</v>
      </c>
      <c r="R72" s="91">
        <v>85.908473139716676</v>
      </c>
      <c r="S72" s="91">
        <v>55.78782645163529</v>
      </c>
      <c r="T72" s="91">
        <v>146.68665309340074</v>
      </c>
      <c r="U72" s="91">
        <v>143.07385348503433</v>
      </c>
      <c r="V72" s="91">
        <v>52.175026843268896</v>
      </c>
      <c r="W72" s="91">
        <v>156.85648148958174</v>
      </c>
      <c r="X72" s="91">
        <v>156.85648148958174</v>
      </c>
      <c r="Y72" s="91">
        <v>59.31656093938787</v>
      </c>
      <c r="Z72" s="91">
        <v>59.31656093938787</v>
      </c>
      <c r="AA72" s="91"/>
      <c r="AB72" s="118"/>
    </row>
    <row r="73" spans="1:28" x14ac:dyDescent="0.25">
      <c r="A73" s="101"/>
      <c r="B73" s="63"/>
      <c r="C73" s="63" t="s">
        <v>10</v>
      </c>
      <c r="D73" s="4"/>
      <c r="E73" s="7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104"/>
    </row>
    <row r="74" spans="1:28" x14ac:dyDescent="0.25">
      <c r="A74" s="101"/>
      <c r="B74" s="63"/>
      <c r="C74" s="63"/>
      <c r="D74" s="4" t="s">
        <v>11</v>
      </c>
      <c r="E74" s="70" t="s">
        <v>7</v>
      </c>
      <c r="F74" s="3"/>
      <c r="G74" s="3"/>
      <c r="H74" s="3">
        <v>7.8157414916672456</v>
      </c>
      <c r="I74" s="3">
        <v>7.8157414916672456</v>
      </c>
      <c r="J74" s="3">
        <v>7.8157414916672456</v>
      </c>
      <c r="K74" s="3">
        <v>7.8157414916672456</v>
      </c>
      <c r="L74" s="3">
        <v>7.8157414916672456</v>
      </c>
      <c r="M74" s="3">
        <v>14.634901990095967</v>
      </c>
      <c r="N74" s="3">
        <v>17.727828721533221</v>
      </c>
      <c r="O74" s="3">
        <v>30.450217072431489</v>
      </c>
      <c r="P74" s="3">
        <v>30.450217072431489</v>
      </c>
      <c r="Q74" s="3">
        <v>37.822310472223663</v>
      </c>
      <c r="R74" s="3">
        <v>41.673633886440157</v>
      </c>
      <c r="S74" s="3">
        <v>46.859832956025805</v>
      </c>
      <c r="T74" s="3">
        <v>46.859832956025805</v>
      </c>
      <c r="U74" s="3">
        <v>50.120197506807038</v>
      </c>
      <c r="V74" s="3">
        <v>55.344961063479445</v>
      </c>
      <c r="W74" s="3">
        <v>58.107692504307778</v>
      </c>
      <c r="X74" s="3">
        <v>55.344961063479445</v>
      </c>
      <c r="Y74" s="3">
        <v>63.907582103016288</v>
      </c>
      <c r="Z74" s="3">
        <v>63.907582103016288</v>
      </c>
      <c r="AA74" s="3">
        <v>67.080846754319708</v>
      </c>
      <c r="AB74" s="104">
        <v>67.080846754319708</v>
      </c>
    </row>
    <row r="75" spans="1:28" x14ac:dyDescent="0.25">
      <c r="A75" s="101"/>
      <c r="B75" s="63"/>
      <c r="C75" s="63"/>
      <c r="D75" s="4" t="s">
        <v>11</v>
      </c>
      <c r="E75" s="70" t="s">
        <v>8</v>
      </c>
      <c r="F75" s="3"/>
      <c r="G75" s="3"/>
      <c r="H75" s="3">
        <v>9.1949899901967598</v>
      </c>
      <c r="I75" s="3">
        <v>9.1949899901967598</v>
      </c>
      <c r="J75" s="3">
        <v>9.1949899901967598</v>
      </c>
      <c r="K75" s="3">
        <v>9.1949899901967598</v>
      </c>
      <c r="L75" s="3">
        <v>9.1949899901967598</v>
      </c>
      <c r="M75" s="3">
        <v>17.482011151829596</v>
      </c>
      <c r="N75" s="3">
        <v>21.286145634346003</v>
      </c>
      <c r="O75" s="3">
        <v>37.134103441693334</v>
      </c>
      <c r="P75" s="3">
        <v>37.134103441693334</v>
      </c>
      <c r="Q75" s="3">
        <v>46.412006454024088</v>
      </c>
      <c r="R75" s="3">
        <v>51.284856093490028</v>
      </c>
      <c r="S75" s="3">
        <v>57.882626830620254</v>
      </c>
      <c r="T75" s="3">
        <v>57.882626830620254</v>
      </c>
      <c r="U75" s="3">
        <v>62.07787137978324</v>
      </c>
      <c r="V75" s="3">
        <v>68.840744081930566</v>
      </c>
      <c r="W75" s="3">
        <v>72.522213975991619</v>
      </c>
      <c r="X75" s="3">
        <v>72.522213975991619</v>
      </c>
      <c r="Y75" s="3">
        <v>80.134410749180446</v>
      </c>
      <c r="Z75" s="3">
        <v>80.134410749180446</v>
      </c>
      <c r="AA75" s="3">
        <v>88.543503787477533</v>
      </c>
      <c r="AB75" s="104">
        <v>88.543503787477533</v>
      </c>
    </row>
    <row r="76" spans="1:28" x14ac:dyDescent="0.25">
      <c r="A76" s="117"/>
      <c r="B76" s="90"/>
      <c r="C76" s="90"/>
      <c r="D76" s="89" t="s">
        <v>11</v>
      </c>
      <c r="E76" s="126" t="s">
        <v>9</v>
      </c>
      <c r="F76" s="91"/>
      <c r="G76" s="91"/>
      <c r="H76" s="91">
        <v>12.413236486765625</v>
      </c>
      <c r="I76" s="91">
        <v>12.413236486765625</v>
      </c>
      <c r="J76" s="91">
        <v>12.413236486765625</v>
      </c>
      <c r="K76" s="91">
        <v>12.413236486765625</v>
      </c>
      <c r="L76" s="91">
        <v>12.413236486765625</v>
      </c>
      <c r="M76" s="91">
        <v>24.314809431663843</v>
      </c>
      <c r="N76" s="91">
        <v>29.896963291878137</v>
      </c>
      <c r="O76" s="91">
        <v>53.668900002899129</v>
      </c>
      <c r="P76" s="91">
        <v>53.668900002899129</v>
      </c>
      <c r="Q76" s="91">
        <v>67.869771960548235</v>
      </c>
      <c r="R76" s="91">
        <v>75.405106454567729</v>
      </c>
      <c r="S76" s="91">
        <v>85.71412323133373</v>
      </c>
      <c r="T76" s="91">
        <v>85.71412323133373</v>
      </c>
      <c r="U76" s="91">
        <v>92.408662405529952</v>
      </c>
      <c r="V76" s="91">
        <v>103.31652160254181</v>
      </c>
      <c r="W76" s="91">
        <v>109.57752482373408</v>
      </c>
      <c r="X76" s="91">
        <v>103.31652160254181</v>
      </c>
      <c r="Y76" s="91">
        <v>122.13929938129164</v>
      </c>
      <c r="Z76" s="91">
        <v>122.13929938129164</v>
      </c>
      <c r="AA76" s="91">
        <v>129.25728669401818</v>
      </c>
      <c r="AB76" s="118">
        <v>129.25728669401818</v>
      </c>
    </row>
    <row r="77" spans="1:28" x14ac:dyDescent="0.25">
      <c r="A77" s="101"/>
      <c r="B77" s="63"/>
      <c r="C77" s="63" t="s">
        <v>20</v>
      </c>
      <c r="D77" s="4"/>
      <c r="E77" s="7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104"/>
    </row>
    <row r="78" spans="1:28" x14ac:dyDescent="0.25">
      <c r="A78" s="101"/>
      <c r="B78" s="63"/>
      <c r="C78" s="63"/>
      <c r="D78" s="4" t="s">
        <v>11</v>
      </c>
      <c r="E78" s="70" t="s">
        <v>7</v>
      </c>
      <c r="F78" s="3"/>
      <c r="G78" s="3"/>
      <c r="H78" s="3">
        <v>1.0263828759644242</v>
      </c>
      <c r="I78" s="3">
        <v>1.0263828759644242</v>
      </c>
      <c r="J78" s="3">
        <v>1.0263828759644242</v>
      </c>
      <c r="K78" s="3">
        <v>1.0263828759644242</v>
      </c>
      <c r="L78" s="3">
        <v>1.0263828759644242</v>
      </c>
      <c r="M78" s="3">
        <v>1.9739706450009735</v>
      </c>
      <c r="N78" s="3">
        <v>2.3979145088128484</v>
      </c>
      <c r="O78" s="3">
        <v>4.4753703841905716</v>
      </c>
      <c r="P78" s="3">
        <v>4.4753703841905716</v>
      </c>
      <c r="Q78" s="3">
        <v>5.7355764237868465</v>
      </c>
      <c r="R78" s="3">
        <v>6.4161301807995725</v>
      </c>
      <c r="S78" s="3">
        <v>7.16840543911567</v>
      </c>
      <c r="T78" s="3">
        <v>7.16840543911567</v>
      </c>
      <c r="U78" s="3">
        <v>7.7330897562098198</v>
      </c>
      <c r="V78" s="3">
        <v>8.5506095769387702</v>
      </c>
      <c r="W78" s="3">
        <v>9.0586942496390197</v>
      </c>
      <c r="X78" s="3">
        <v>9.0586942496390197</v>
      </c>
      <c r="Y78" s="3">
        <v>10.100228680857144</v>
      </c>
      <c r="Z78" s="3">
        <v>10.100228680857144</v>
      </c>
      <c r="AA78" s="3">
        <v>10.722279399596093</v>
      </c>
      <c r="AB78" s="104">
        <v>10.722279399596093</v>
      </c>
    </row>
    <row r="79" spans="1:28" x14ac:dyDescent="0.25">
      <c r="A79" s="101"/>
      <c r="B79" s="63"/>
      <c r="C79" s="63"/>
      <c r="D79" s="4" t="s">
        <v>11</v>
      </c>
      <c r="E79" s="70" t="s">
        <v>8</v>
      </c>
      <c r="F79" s="3"/>
      <c r="G79" s="3"/>
      <c r="H79" s="3">
        <v>1.2075092658404993</v>
      </c>
      <c r="I79" s="3">
        <v>1.2075092658404993</v>
      </c>
      <c r="J79" s="3">
        <v>1.2075092658404993</v>
      </c>
      <c r="K79" s="3">
        <v>1.2075092658404993</v>
      </c>
      <c r="L79" s="3">
        <v>1.2075092658404993</v>
      </c>
      <c r="M79" s="3">
        <v>2.3223184058834985</v>
      </c>
      <c r="N79" s="3">
        <v>2.821075892720998</v>
      </c>
      <c r="O79" s="3">
        <v>5.2651416284594967</v>
      </c>
      <c r="P79" s="3">
        <v>5.2651416284594967</v>
      </c>
      <c r="Q79" s="3">
        <v>6.7477369691609956</v>
      </c>
      <c r="R79" s="3">
        <v>7.5483884479994972</v>
      </c>
      <c r="S79" s="3">
        <v>8.433418163665495</v>
      </c>
      <c r="T79" s="3">
        <v>8.433418163665495</v>
      </c>
      <c r="U79" s="3">
        <v>9.0977526543644949</v>
      </c>
      <c r="V79" s="3">
        <v>10.059540678751494</v>
      </c>
      <c r="W79" s="3">
        <v>10.657287352516494</v>
      </c>
      <c r="X79" s="3">
        <v>10.657287352516494</v>
      </c>
      <c r="Y79" s="3">
        <v>11.882621977478992</v>
      </c>
      <c r="Z79" s="3">
        <v>11.882621977478992</v>
      </c>
      <c r="AA79" s="3">
        <v>12.614446352465993</v>
      </c>
      <c r="AB79" s="104">
        <v>12.614446352465993</v>
      </c>
    </row>
    <row r="80" spans="1:28" x14ac:dyDescent="0.25">
      <c r="A80" s="117"/>
      <c r="B80" s="90"/>
      <c r="C80" s="90"/>
      <c r="D80" s="89" t="s">
        <v>11</v>
      </c>
      <c r="E80" s="126" t="s">
        <v>9</v>
      </c>
      <c r="F80" s="91"/>
      <c r="G80" s="91"/>
      <c r="H80" s="91">
        <v>1.6301375088846741</v>
      </c>
      <c r="I80" s="91">
        <v>1.6301375088846741</v>
      </c>
      <c r="J80" s="91">
        <v>1.6301375088846741</v>
      </c>
      <c r="K80" s="91">
        <v>1.6301375088846741</v>
      </c>
      <c r="L80" s="91">
        <v>1.6301375088846741</v>
      </c>
      <c r="M80" s="91">
        <v>3.1351298479427232</v>
      </c>
      <c r="N80" s="91">
        <v>3.8084524551733474</v>
      </c>
      <c r="O80" s="91">
        <v>7.1079411984203213</v>
      </c>
      <c r="P80" s="91">
        <v>7.1079411984203213</v>
      </c>
      <c r="Q80" s="91">
        <v>9.1094449083673457</v>
      </c>
      <c r="R80" s="91">
        <v>10.190324404799323</v>
      </c>
      <c r="S80" s="91">
        <v>11.385114520948418</v>
      </c>
      <c r="T80" s="91">
        <v>11.385114520948418</v>
      </c>
      <c r="U80" s="91">
        <v>12.281966083392069</v>
      </c>
      <c r="V80" s="91">
        <v>13.580379916314518</v>
      </c>
      <c r="W80" s="91">
        <v>14.387337925897269</v>
      </c>
      <c r="X80" s="91">
        <v>14.387337925897269</v>
      </c>
      <c r="Y80" s="91">
        <v>16.041539669596641</v>
      </c>
      <c r="Z80" s="91">
        <v>16.041539669596641</v>
      </c>
      <c r="AA80" s="91">
        <v>17.029502575829092</v>
      </c>
      <c r="AB80" s="118">
        <v>17.029502575829092</v>
      </c>
    </row>
    <row r="81" spans="1:28" x14ac:dyDescent="0.25">
      <c r="A81" s="101"/>
      <c r="B81" s="63"/>
      <c r="C81" s="63" t="s">
        <v>12</v>
      </c>
      <c r="D81" s="4"/>
      <c r="E81" s="7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104"/>
    </row>
    <row r="82" spans="1:28" x14ac:dyDescent="0.25">
      <c r="A82" s="101"/>
      <c r="B82" s="63"/>
      <c r="C82" s="63"/>
      <c r="D82" s="4" t="s">
        <v>13</v>
      </c>
      <c r="E82" s="70" t="s">
        <v>7</v>
      </c>
      <c r="F82" s="3"/>
      <c r="G82" s="3"/>
      <c r="H82" s="164">
        <v>37636.137000000002</v>
      </c>
      <c r="I82" s="164">
        <v>37636.137000000002</v>
      </c>
      <c r="J82" s="164">
        <v>37636.137000000002</v>
      </c>
      <c r="K82" s="164">
        <v>37636.137000000002</v>
      </c>
      <c r="L82" s="164">
        <v>37636.137000000002</v>
      </c>
      <c r="M82" s="164">
        <v>72382.959000000003</v>
      </c>
      <c r="N82" s="164">
        <v>87928.434000000008</v>
      </c>
      <c r="O82" s="164">
        <v>164106.06300000002</v>
      </c>
      <c r="P82" s="164">
        <v>164106.06300000002</v>
      </c>
      <c r="Q82" s="164">
        <v>210316.19400000002</v>
      </c>
      <c r="R82" s="164">
        <v>235271.223</v>
      </c>
      <c r="S82" s="164">
        <v>262856.18700000003</v>
      </c>
      <c r="T82" s="164">
        <v>262856.18700000003</v>
      </c>
      <c r="U82" s="164">
        <v>283562.43300000002</v>
      </c>
      <c r="V82" s="164">
        <v>313539.83100000001</v>
      </c>
      <c r="W82" s="164">
        <v>332170.641</v>
      </c>
      <c r="X82" s="164">
        <v>332170.641</v>
      </c>
      <c r="Y82" s="164">
        <v>388993.17599999998</v>
      </c>
      <c r="Z82" s="164">
        <v>388993.17599999998</v>
      </c>
      <c r="AA82" s="164">
        <v>411802.97399999993</v>
      </c>
      <c r="AB82" s="165">
        <v>411802.97399999993</v>
      </c>
    </row>
    <row r="83" spans="1:28" x14ac:dyDescent="0.25">
      <c r="A83" s="101"/>
      <c r="B83" s="63"/>
      <c r="C83" s="63"/>
      <c r="D83" s="4" t="s">
        <v>13</v>
      </c>
      <c r="E83" s="70" t="s">
        <v>8</v>
      </c>
      <c r="F83" s="3"/>
      <c r="G83" s="3"/>
      <c r="H83" s="164">
        <v>37636.137000000002</v>
      </c>
      <c r="I83" s="164">
        <v>37636.137000000002</v>
      </c>
      <c r="J83" s="164">
        <v>37636.137000000002</v>
      </c>
      <c r="K83" s="164">
        <v>37636.137000000002</v>
      </c>
      <c r="L83" s="164">
        <v>37636.137000000002</v>
      </c>
      <c r="M83" s="164">
        <v>72382.959000000003</v>
      </c>
      <c r="N83" s="164">
        <v>87928.434000000008</v>
      </c>
      <c r="O83" s="164">
        <v>164106.06300000002</v>
      </c>
      <c r="P83" s="164">
        <v>164106.06300000002</v>
      </c>
      <c r="Q83" s="164">
        <v>210316.19400000002</v>
      </c>
      <c r="R83" s="164">
        <v>235271.223</v>
      </c>
      <c r="S83" s="164">
        <v>262856.18700000003</v>
      </c>
      <c r="T83" s="164">
        <v>262856.18700000003</v>
      </c>
      <c r="U83" s="164">
        <v>283562.43300000002</v>
      </c>
      <c r="V83" s="164">
        <v>313539.83100000001</v>
      </c>
      <c r="W83" s="164">
        <v>332170.641</v>
      </c>
      <c r="X83" s="164">
        <v>332170.641</v>
      </c>
      <c r="Y83" s="164">
        <v>388993.17599999998</v>
      </c>
      <c r="Z83" s="164">
        <v>388993.17599999998</v>
      </c>
      <c r="AA83" s="164">
        <v>411802.97399999993</v>
      </c>
      <c r="AB83" s="165">
        <v>411802.97399999993</v>
      </c>
    </row>
    <row r="84" spans="1:28" x14ac:dyDescent="0.25">
      <c r="A84" s="117"/>
      <c r="B84" s="90"/>
      <c r="C84" s="90"/>
      <c r="D84" s="89" t="s">
        <v>13</v>
      </c>
      <c r="E84" s="126" t="s">
        <v>9</v>
      </c>
      <c r="F84" s="91"/>
      <c r="G84" s="91"/>
      <c r="H84" s="166">
        <v>37636.137000000002</v>
      </c>
      <c r="I84" s="166">
        <v>37636.137000000002</v>
      </c>
      <c r="J84" s="166">
        <v>37636.137000000002</v>
      </c>
      <c r="K84" s="166">
        <v>37636.137000000002</v>
      </c>
      <c r="L84" s="166">
        <v>37636.137000000002</v>
      </c>
      <c r="M84" s="166">
        <v>72382.959000000003</v>
      </c>
      <c r="N84" s="166">
        <v>87928.434000000008</v>
      </c>
      <c r="O84" s="166">
        <v>164106.06300000002</v>
      </c>
      <c r="P84" s="166">
        <v>164106.06300000002</v>
      </c>
      <c r="Q84" s="166">
        <v>210316.19400000002</v>
      </c>
      <c r="R84" s="166">
        <v>235271.223</v>
      </c>
      <c r="S84" s="166">
        <v>262856.18700000003</v>
      </c>
      <c r="T84" s="166">
        <v>262856.18700000003</v>
      </c>
      <c r="U84" s="166">
        <v>283562.43300000002</v>
      </c>
      <c r="V84" s="166">
        <v>313539.83100000001</v>
      </c>
      <c r="W84" s="166">
        <v>332170.641</v>
      </c>
      <c r="X84" s="166">
        <v>332170.641</v>
      </c>
      <c r="Y84" s="166">
        <v>388993.17599999998</v>
      </c>
      <c r="Z84" s="166">
        <v>388993.17599999998</v>
      </c>
      <c r="AA84" s="166">
        <v>411802.97399999993</v>
      </c>
      <c r="AB84" s="167">
        <v>411802.97399999993</v>
      </c>
    </row>
    <row r="85" spans="1:28" x14ac:dyDescent="0.25">
      <c r="A85" s="101"/>
      <c r="B85" s="63"/>
      <c r="C85" s="63" t="s">
        <v>22</v>
      </c>
      <c r="D85" s="4"/>
      <c r="E85" s="70"/>
      <c r="F85" s="3"/>
      <c r="G85" s="3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3"/>
    </row>
    <row r="86" spans="1:28" x14ac:dyDescent="0.25">
      <c r="A86" s="101"/>
      <c r="B86" s="63"/>
      <c r="C86" s="63"/>
      <c r="D86" s="4" t="s">
        <v>13</v>
      </c>
      <c r="E86" s="70" t="s">
        <v>7</v>
      </c>
      <c r="F86" s="3"/>
      <c r="G86" s="3"/>
      <c r="H86" s="164">
        <v>209106.37717200001</v>
      </c>
      <c r="I86" s="164">
        <v>209106.37717200001</v>
      </c>
      <c r="J86" s="164">
        <v>209106.37717200001</v>
      </c>
      <c r="K86" s="164">
        <v>209106.37717200001</v>
      </c>
      <c r="L86" s="164">
        <v>209106.37717200001</v>
      </c>
      <c r="M86" s="164">
        <v>402159.72020400001</v>
      </c>
      <c r="N86" s="164">
        <v>488530.379304</v>
      </c>
      <c r="O86" s="164">
        <v>911773.28602800006</v>
      </c>
      <c r="P86" s="164">
        <v>911773.28602800006</v>
      </c>
      <c r="Q86" s="164">
        <v>1168516.7738640001</v>
      </c>
      <c r="R86" s="164">
        <v>1307166.9149880002</v>
      </c>
      <c r="S86" s="164">
        <v>1460428.9749720001</v>
      </c>
      <c r="T86" s="164">
        <v>1460428.9749720001</v>
      </c>
      <c r="U86" s="164">
        <v>1575472.8777480002</v>
      </c>
      <c r="V86" s="164">
        <v>1742027.3010360003</v>
      </c>
      <c r="W86" s="164">
        <v>1845540.0813960002</v>
      </c>
      <c r="X86" s="164">
        <v>1845540.0813960002</v>
      </c>
      <c r="Y86" s="164">
        <v>2161246.0858560004</v>
      </c>
      <c r="Z86" s="164">
        <v>2161246.0858560004</v>
      </c>
      <c r="AA86" s="164">
        <v>2287977.3235440003</v>
      </c>
      <c r="AB86" s="165">
        <v>2287977.3235440003</v>
      </c>
    </row>
    <row r="87" spans="1:28" x14ac:dyDescent="0.25">
      <c r="A87" s="101"/>
      <c r="B87" s="63"/>
      <c r="C87" s="63"/>
      <c r="D87" s="4" t="s">
        <v>13</v>
      </c>
      <c r="E87" s="70" t="s">
        <v>8</v>
      </c>
      <c r="F87" s="3"/>
      <c r="G87" s="3"/>
      <c r="H87" s="164">
        <v>342146.7</v>
      </c>
      <c r="I87" s="164">
        <v>342146.7</v>
      </c>
      <c r="J87" s="164">
        <v>342146.7</v>
      </c>
      <c r="K87" s="164">
        <v>342146.7</v>
      </c>
      <c r="L87" s="164">
        <v>342146.7</v>
      </c>
      <c r="M87" s="164">
        <v>658026.9</v>
      </c>
      <c r="N87" s="164">
        <v>799349.4</v>
      </c>
      <c r="O87" s="164">
        <v>1491873.2999999998</v>
      </c>
      <c r="P87" s="164">
        <v>1491873.2999999998</v>
      </c>
      <c r="Q87" s="164">
        <v>1911965.4</v>
      </c>
      <c r="R87" s="164">
        <v>2138829.2999999998</v>
      </c>
      <c r="S87" s="164">
        <v>2389601.7000000002</v>
      </c>
      <c r="T87" s="164">
        <v>2389601.7000000002</v>
      </c>
      <c r="U87" s="164">
        <v>2577840.3000000003</v>
      </c>
      <c r="V87" s="164">
        <v>2850362.1000000006</v>
      </c>
      <c r="W87" s="164">
        <v>3019733.1000000006</v>
      </c>
      <c r="X87" s="164">
        <v>3019733.1000000006</v>
      </c>
      <c r="Y87" s="164">
        <v>3536301.6000000006</v>
      </c>
      <c r="Z87" s="164">
        <v>3536301.6000000006</v>
      </c>
      <c r="AA87" s="164">
        <v>3743663.4000000004</v>
      </c>
      <c r="AB87" s="165">
        <v>3743663.4000000004</v>
      </c>
    </row>
    <row r="88" spans="1:28" x14ac:dyDescent="0.25">
      <c r="A88" s="101"/>
      <c r="B88" s="63"/>
      <c r="C88" s="63"/>
      <c r="D88" s="4" t="s">
        <v>13</v>
      </c>
      <c r="E88" s="70" t="s">
        <v>9</v>
      </c>
      <c r="F88" s="3"/>
      <c r="G88" s="3"/>
      <c r="H88" s="164">
        <v>342146.7</v>
      </c>
      <c r="I88" s="164">
        <v>342146.7</v>
      </c>
      <c r="J88" s="164">
        <v>342146.7</v>
      </c>
      <c r="K88" s="164">
        <v>342146.7</v>
      </c>
      <c r="L88" s="164">
        <v>342146.7</v>
      </c>
      <c r="M88" s="164">
        <v>658026.9</v>
      </c>
      <c r="N88" s="164">
        <v>799349.4</v>
      </c>
      <c r="O88" s="164">
        <v>1491873.2999999998</v>
      </c>
      <c r="P88" s="164">
        <v>1491873.2999999998</v>
      </c>
      <c r="Q88" s="164">
        <v>1911965.4</v>
      </c>
      <c r="R88" s="164">
        <v>2138829.2999999998</v>
      </c>
      <c r="S88" s="164">
        <v>2389601.7000000002</v>
      </c>
      <c r="T88" s="164">
        <v>2389601.7000000002</v>
      </c>
      <c r="U88" s="164">
        <v>2577840.3000000003</v>
      </c>
      <c r="V88" s="164">
        <v>2850362.1000000006</v>
      </c>
      <c r="W88" s="164">
        <v>3019733.1000000006</v>
      </c>
      <c r="X88" s="164">
        <v>3019733.1000000006</v>
      </c>
      <c r="Y88" s="164">
        <v>3536301.6000000006</v>
      </c>
      <c r="Z88" s="164">
        <v>3536301.6000000006</v>
      </c>
      <c r="AA88" s="164">
        <v>3743663.4000000004</v>
      </c>
      <c r="AB88" s="165">
        <v>3743663.4000000004</v>
      </c>
    </row>
    <row r="89" spans="1:28" ht="15.75" thickBot="1" x14ac:dyDescent="0.3">
      <c r="A89" s="101"/>
      <c r="B89" s="63"/>
      <c r="C89" s="63"/>
      <c r="D89" s="4"/>
      <c r="E89" s="7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102"/>
    </row>
    <row r="90" spans="1:28" ht="15.75" thickBot="1" x14ac:dyDescent="0.3">
      <c r="A90" s="98" t="s">
        <v>260</v>
      </c>
      <c r="B90" s="99"/>
      <c r="C90" s="99" t="s">
        <v>2</v>
      </c>
      <c r="D90" s="99" t="s">
        <v>3</v>
      </c>
      <c r="E90" s="114" t="s">
        <v>4</v>
      </c>
      <c r="F90" s="99">
        <v>2028</v>
      </c>
      <c r="G90" s="99">
        <v>2029</v>
      </c>
      <c r="H90" s="99">
        <v>2030</v>
      </c>
      <c r="I90" s="99">
        <v>2031</v>
      </c>
      <c r="J90" s="99">
        <v>2032</v>
      </c>
      <c r="K90" s="99">
        <v>2033</v>
      </c>
      <c r="L90" s="99">
        <v>2034</v>
      </c>
      <c r="M90" s="99">
        <v>2035</v>
      </c>
      <c r="N90" s="99">
        <v>2036</v>
      </c>
      <c r="O90" s="99">
        <v>2037</v>
      </c>
      <c r="P90" s="99">
        <v>2038</v>
      </c>
      <c r="Q90" s="99">
        <v>2039</v>
      </c>
      <c r="R90" s="99">
        <v>2040</v>
      </c>
      <c r="S90" s="99">
        <v>2041</v>
      </c>
      <c r="T90" s="99">
        <v>2042</v>
      </c>
      <c r="U90" s="99">
        <v>2043</v>
      </c>
      <c r="V90" s="99">
        <v>2044</v>
      </c>
      <c r="W90" s="99">
        <v>2045</v>
      </c>
      <c r="X90" s="99">
        <v>2046</v>
      </c>
      <c r="Y90" s="99">
        <v>2047</v>
      </c>
      <c r="Z90" s="99">
        <v>2048</v>
      </c>
      <c r="AA90" s="99">
        <v>2049</v>
      </c>
      <c r="AB90" s="100">
        <v>2050</v>
      </c>
    </row>
    <row r="91" spans="1:28" x14ac:dyDescent="0.25">
      <c r="A91" s="101"/>
      <c r="B91" s="63"/>
      <c r="C91" s="63" t="s">
        <v>5</v>
      </c>
      <c r="D91" s="4"/>
      <c r="E91" s="7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102"/>
    </row>
    <row r="92" spans="1:28" x14ac:dyDescent="0.25">
      <c r="A92" s="101"/>
      <c r="B92" s="63"/>
      <c r="C92" s="63"/>
      <c r="D92" s="4" t="s">
        <v>6</v>
      </c>
      <c r="E92" s="70" t="s">
        <v>7</v>
      </c>
      <c r="F92" s="3">
        <v>65.131179097227061</v>
      </c>
      <c r="G92" s="3">
        <v>65.131179097227061</v>
      </c>
      <c r="H92" s="3"/>
      <c r="I92" s="3"/>
      <c r="J92" s="3"/>
      <c r="K92" s="3">
        <v>56.826337486905999</v>
      </c>
      <c r="L92" s="3">
        <v>82.600726915549799</v>
      </c>
      <c r="M92" s="3">
        <v>131.79429235279605</v>
      </c>
      <c r="N92" s="3">
        <v>106.01990292415225</v>
      </c>
      <c r="O92" s="3">
        <v>61.434111664934797</v>
      </c>
      <c r="P92" s="3">
        <v>93.528473450072269</v>
      </c>
      <c r="Q92" s="3">
        <v>75.312687365017879</v>
      </c>
      <c r="R92" s="3">
        <v>43.218325579880407</v>
      </c>
      <c r="S92" s="3">
        <v>27.169704589843629</v>
      </c>
      <c r="T92" s="3">
        <v>70.709400895447004</v>
      </c>
      <c r="U92" s="3">
        <v>66.562458312506209</v>
      </c>
      <c r="V92" s="3">
        <v>23.022762006902834</v>
      </c>
      <c r="W92" s="3">
        <v>71.35517532947361</v>
      </c>
      <c r="X92" s="3">
        <v>71.35517532947361</v>
      </c>
      <c r="Y92" s="3">
        <v>26.443872094195211</v>
      </c>
      <c r="Z92" s="3">
        <v>26.443872094195211</v>
      </c>
      <c r="AA92" s="3"/>
      <c r="AB92" s="104"/>
    </row>
    <row r="93" spans="1:28" x14ac:dyDescent="0.25">
      <c r="A93" s="101"/>
      <c r="B93" s="63"/>
      <c r="C93" s="63"/>
      <c r="D93" s="4" t="s">
        <v>6</v>
      </c>
      <c r="E93" s="70" t="s">
        <v>8</v>
      </c>
      <c r="F93" s="3">
        <v>76.624916584972993</v>
      </c>
      <c r="G93" s="3">
        <v>76.624916584972993</v>
      </c>
      <c r="H93" s="3"/>
      <c r="I93" s="3"/>
      <c r="J93" s="3"/>
      <c r="K93" s="3">
        <v>69.058509680273616</v>
      </c>
      <c r="L93" s="3">
        <v>100.75963036791036</v>
      </c>
      <c r="M93" s="3">
        <v>163.7674357488645</v>
      </c>
      <c r="N93" s="3">
        <v>132.06631506122773</v>
      </c>
      <c r="O93" s="3">
        <v>77.315858436089613</v>
      </c>
      <c r="P93" s="3">
        <v>117.9229387649724</v>
      </c>
      <c r="Q93" s="3">
        <v>95.588503138301448</v>
      </c>
      <c r="R93" s="3">
        <v>54.981422809418667</v>
      </c>
      <c r="S93" s="3">
        <v>34.960371243024781</v>
      </c>
      <c r="T93" s="3">
        <v>91.317643760919339</v>
      </c>
      <c r="U93" s="3">
        <v>87.036188301736672</v>
      </c>
      <c r="V93" s="3">
        <v>30.678915783842115</v>
      </c>
      <c r="W93" s="3">
        <v>94.113888893749049</v>
      </c>
      <c r="X93" s="3">
        <v>94.113888893749049</v>
      </c>
      <c r="Y93" s="3">
        <v>35.11540407611762</v>
      </c>
      <c r="Z93" s="3">
        <v>35.11540407611762</v>
      </c>
      <c r="AA93" s="3"/>
      <c r="AB93" s="104"/>
    </row>
    <row r="94" spans="1:28" x14ac:dyDescent="0.25">
      <c r="A94" s="117"/>
      <c r="B94" s="90"/>
      <c r="C94" s="90"/>
      <c r="D94" s="89" t="s">
        <v>6</v>
      </c>
      <c r="E94" s="126" t="s">
        <v>9</v>
      </c>
      <c r="F94" s="91">
        <v>103.44363738971356</v>
      </c>
      <c r="G94" s="91">
        <v>103.44363738971356</v>
      </c>
      <c r="H94" s="91"/>
      <c r="I94" s="91"/>
      <c r="J94" s="91"/>
      <c r="K94" s="91">
        <v>99.179774540818514</v>
      </c>
      <c r="L94" s="91">
        <v>145.69772337593764</v>
      </c>
      <c r="M94" s="91">
        <v>244.61742142696073</v>
      </c>
      <c r="N94" s="91">
        <v>198.09947259184159</v>
      </c>
      <c r="O94" s="91">
        <v>118.34059964707595</v>
      </c>
      <c r="P94" s="91">
        <v>181.13505376390501</v>
      </c>
      <c r="Q94" s="91">
        <v>148.70292725654573</v>
      </c>
      <c r="R94" s="91">
        <v>85.908473139716676</v>
      </c>
      <c r="S94" s="91">
        <v>55.78782645163529</v>
      </c>
      <c r="T94" s="91">
        <v>146.68665309340074</v>
      </c>
      <c r="U94" s="91">
        <v>143.07385348503433</v>
      </c>
      <c r="V94" s="91">
        <v>52.175026843268896</v>
      </c>
      <c r="W94" s="91">
        <v>156.85648148958174</v>
      </c>
      <c r="X94" s="91">
        <v>156.85648148958174</v>
      </c>
      <c r="Y94" s="91">
        <v>59.31656093938787</v>
      </c>
      <c r="Z94" s="91">
        <v>59.31656093938787</v>
      </c>
      <c r="AA94" s="91"/>
      <c r="AB94" s="118"/>
    </row>
    <row r="95" spans="1:28" x14ac:dyDescent="0.25">
      <c r="A95" s="101"/>
      <c r="B95" s="63"/>
      <c r="C95" s="63" t="s">
        <v>10</v>
      </c>
      <c r="D95" s="4"/>
      <c r="E95" s="7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104"/>
    </row>
    <row r="96" spans="1:28" x14ac:dyDescent="0.25">
      <c r="A96" s="101"/>
      <c r="B96" s="63"/>
      <c r="C96" s="63"/>
      <c r="D96" s="4" t="s">
        <v>11</v>
      </c>
      <c r="E96" s="70" t="s">
        <v>7</v>
      </c>
      <c r="F96" s="3"/>
      <c r="G96" s="3"/>
      <c r="H96" s="3">
        <v>7.8157414916672456</v>
      </c>
      <c r="I96" s="3">
        <v>7.8157414916672456</v>
      </c>
      <c r="J96" s="3">
        <v>7.8157414916672456</v>
      </c>
      <c r="K96" s="3">
        <v>7.8157414916672456</v>
      </c>
      <c r="L96" s="3">
        <v>7.8157414916672456</v>
      </c>
      <c r="M96" s="3">
        <v>14.634901990095967</v>
      </c>
      <c r="N96" s="3">
        <v>17.727828721533221</v>
      </c>
      <c r="O96" s="3">
        <v>30.450217072431489</v>
      </c>
      <c r="P96" s="3">
        <v>30.450217072431489</v>
      </c>
      <c r="Q96" s="3">
        <v>37.822310472223663</v>
      </c>
      <c r="R96" s="3">
        <v>41.673633886440157</v>
      </c>
      <c r="S96" s="3">
        <v>46.859832956025805</v>
      </c>
      <c r="T96" s="3">
        <v>46.859832956025805</v>
      </c>
      <c r="U96" s="3">
        <v>50.120197506807038</v>
      </c>
      <c r="V96" s="3">
        <v>55.344961063479445</v>
      </c>
      <c r="W96" s="3">
        <v>58.107692504307778</v>
      </c>
      <c r="X96" s="3">
        <v>55.344961063479445</v>
      </c>
      <c r="Y96" s="3">
        <v>63.907582103016288</v>
      </c>
      <c r="Z96" s="3">
        <v>63.907582103016288</v>
      </c>
      <c r="AA96" s="3">
        <v>67.080846754319708</v>
      </c>
      <c r="AB96" s="104">
        <v>67.080846754319708</v>
      </c>
    </row>
    <row r="97" spans="1:28" x14ac:dyDescent="0.25">
      <c r="A97" s="101"/>
      <c r="B97" s="63"/>
      <c r="C97" s="63"/>
      <c r="D97" s="4" t="s">
        <v>11</v>
      </c>
      <c r="E97" s="70" t="s">
        <v>8</v>
      </c>
      <c r="F97" s="3"/>
      <c r="G97" s="3"/>
      <c r="H97" s="3">
        <v>9.1949899901967598</v>
      </c>
      <c r="I97" s="3">
        <v>9.1949899901967598</v>
      </c>
      <c r="J97" s="3">
        <v>9.1949899901967598</v>
      </c>
      <c r="K97" s="3">
        <v>9.1949899901967598</v>
      </c>
      <c r="L97" s="3">
        <v>9.1949899901967598</v>
      </c>
      <c r="M97" s="3">
        <v>17.482011151829596</v>
      </c>
      <c r="N97" s="3">
        <v>21.286145634346003</v>
      </c>
      <c r="O97" s="3">
        <v>37.134103441693334</v>
      </c>
      <c r="P97" s="3">
        <v>37.134103441693334</v>
      </c>
      <c r="Q97" s="3">
        <v>46.412006454024088</v>
      </c>
      <c r="R97" s="3">
        <v>51.284856093490028</v>
      </c>
      <c r="S97" s="3">
        <v>57.882626830620254</v>
      </c>
      <c r="T97" s="3">
        <v>57.882626830620254</v>
      </c>
      <c r="U97" s="3">
        <v>62.07787137978324</v>
      </c>
      <c r="V97" s="3">
        <v>68.840744081930566</v>
      </c>
      <c r="W97" s="3">
        <v>72.522213975991619</v>
      </c>
      <c r="X97" s="3">
        <v>72.522213975991619</v>
      </c>
      <c r="Y97" s="3">
        <v>80.134410749180446</v>
      </c>
      <c r="Z97" s="3">
        <v>80.134410749180446</v>
      </c>
      <c r="AA97" s="3">
        <v>88.543503787477533</v>
      </c>
      <c r="AB97" s="104">
        <v>88.543503787477533</v>
      </c>
    </row>
    <row r="98" spans="1:28" x14ac:dyDescent="0.25">
      <c r="A98" s="117"/>
      <c r="B98" s="90"/>
      <c r="C98" s="90"/>
      <c r="D98" s="89" t="s">
        <v>11</v>
      </c>
      <c r="E98" s="126" t="s">
        <v>9</v>
      </c>
      <c r="F98" s="91"/>
      <c r="G98" s="91"/>
      <c r="H98" s="91">
        <v>12.413236486765625</v>
      </c>
      <c r="I98" s="91">
        <v>12.413236486765625</v>
      </c>
      <c r="J98" s="91">
        <v>12.413236486765625</v>
      </c>
      <c r="K98" s="91">
        <v>12.413236486765625</v>
      </c>
      <c r="L98" s="91">
        <v>12.413236486765625</v>
      </c>
      <c r="M98" s="91">
        <v>24.314809431663843</v>
      </c>
      <c r="N98" s="91">
        <v>29.896963291878137</v>
      </c>
      <c r="O98" s="91">
        <v>53.668900002899129</v>
      </c>
      <c r="P98" s="91">
        <v>53.668900002899129</v>
      </c>
      <c r="Q98" s="91">
        <v>67.869771960548235</v>
      </c>
      <c r="R98" s="91">
        <v>75.405106454567729</v>
      </c>
      <c r="S98" s="91">
        <v>85.71412323133373</v>
      </c>
      <c r="T98" s="91">
        <v>85.71412323133373</v>
      </c>
      <c r="U98" s="91">
        <v>92.408662405529952</v>
      </c>
      <c r="V98" s="91">
        <v>103.31652160254181</v>
      </c>
      <c r="W98" s="91">
        <v>109.57752482373408</v>
      </c>
      <c r="X98" s="91">
        <v>103.31652160254181</v>
      </c>
      <c r="Y98" s="91">
        <v>122.13929938129164</v>
      </c>
      <c r="Z98" s="91">
        <v>122.13929938129164</v>
      </c>
      <c r="AA98" s="91">
        <v>129.25728669401818</v>
      </c>
      <c r="AB98" s="118">
        <v>129.25728669401818</v>
      </c>
    </row>
    <row r="99" spans="1:28" x14ac:dyDescent="0.25">
      <c r="A99" s="101"/>
      <c r="B99" s="63"/>
      <c r="C99" s="63" t="s">
        <v>20</v>
      </c>
      <c r="D99" s="4"/>
      <c r="E99" s="70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104"/>
    </row>
    <row r="100" spans="1:28" x14ac:dyDescent="0.25">
      <c r="A100" s="101"/>
      <c r="B100" s="63"/>
      <c r="C100" s="63"/>
      <c r="D100" s="4" t="s">
        <v>11</v>
      </c>
      <c r="E100" s="70" t="s">
        <v>7</v>
      </c>
      <c r="F100" s="3"/>
      <c r="G100" s="3"/>
      <c r="H100" s="3">
        <v>1.0263828759644242</v>
      </c>
      <c r="I100" s="3">
        <v>1.0263828759644242</v>
      </c>
      <c r="J100" s="3">
        <v>1.0263828759644242</v>
      </c>
      <c r="K100" s="3">
        <v>1.0263828759644242</v>
      </c>
      <c r="L100" s="3">
        <v>1.0263828759644242</v>
      </c>
      <c r="M100" s="3">
        <v>1.9739706450009735</v>
      </c>
      <c r="N100" s="3">
        <v>2.3979145088128484</v>
      </c>
      <c r="O100" s="3">
        <v>4.4753703841905716</v>
      </c>
      <c r="P100" s="3">
        <v>4.4753703841905716</v>
      </c>
      <c r="Q100" s="3">
        <v>5.7355764237868465</v>
      </c>
      <c r="R100" s="3">
        <v>6.4161301807995725</v>
      </c>
      <c r="S100" s="3">
        <v>7.16840543911567</v>
      </c>
      <c r="T100" s="3">
        <v>7.16840543911567</v>
      </c>
      <c r="U100" s="3">
        <v>7.7330897562098198</v>
      </c>
      <c r="V100" s="3">
        <v>8.5506095769387702</v>
      </c>
      <c r="W100" s="3">
        <v>9.0586942496390197</v>
      </c>
      <c r="X100" s="3">
        <v>9.0586942496390197</v>
      </c>
      <c r="Y100" s="3">
        <v>10.100228680857144</v>
      </c>
      <c r="Z100" s="3">
        <v>10.100228680857144</v>
      </c>
      <c r="AA100" s="3">
        <v>10.722279399596093</v>
      </c>
      <c r="AB100" s="104">
        <v>10.722279399596093</v>
      </c>
    </row>
    <row r="101" spans="1:28" x14ac:dyDescent="0.25">
      <c r="A101" s="101"/>
      <c r="B101" s="63"/>
      <c r="C101" s="63"/>
      <c r="D101" s="4" t="s">
        <v>11</v>
      </c>
      <c r="E101" s="70" t="s">
        <v>8</v>
      </c>
      <c r="F101" s="3"/>
      <c r="G101" s="3"/>
      <c r="H101" s="3">
        <v>1.2075092658404993</v>
      </c>
      <c r="I101" s="3">
        <v>1.2075092658404993</v>
      </c>
      <c r="J101" s="3">
        <v>1.2075092658404993</v>
      </c>
      <c r="K101" s="3">
        <v>1.2075092658404993</v>
      </c>
      <c r="L101" s="3">
        <v>1.2075092658404993</v>
      </c>
      <c r="M101" s="3">
        <v>2.3223184058834985</v>
      </c>
      <c r="N101" s="3">
        <v>2.821075892720998</v>
      </c>
      <c r="O101" s="3">
        <v>5.2651416284594967</v>
      </c>
      <c r="P101" s="3">
        <v>5.2651416284594967</v>
      </c>
      <c r="Q101" s="3">
        <v>6.7477369691609956</v>
      </c>
      <c r="R101" s="3">
        <v>7.5483884479994972</v>
      </c>
      <c r="S101" s="3">
        <v>8.433418163665495</v>
      </c>
      <c r="T101" s="3">
        <v>8.433418163665495</v>
      </c>
      <c r="U101" s="3">
        <v>9.0977526543644949</v>
      </c>
      <c r="V101" s="3">
        <v>10.059540678751494</v>
      </c>
      <c r="W101" s="3">
        <v>10.657287352516494</v>
      </c>
      <c r="X101" s="3">
        <v>10.657287352516494</v>
      </c>
      <c r="Y101" s="3">
        <v>11.882621977478992</v>
      </c>
      <c r="Z101" s="3">
        <v>11.882621977478992</v>
      </c>
      <c r="AA101" s="3">
        <v>12.614446352465993</v>
      </c>
      <c r="AB101" s="104">
        <v>12.614446352465993</v>
      </c>
    </row>
    <row r="102" spans="1:28" x14ac:dyDescent="0.25">
      <c r="A102" s="117"/>
      <c r="B102" s="90"/>
      <c r="C102" s="90"/>
      <c r="D102" s="89" t="s">
        <v>11</v>
      </c>
      <c r="E102" s="126" t="s">
        <v>9</v>
      </c>
      <c r="F102" s="91"/>
      <c r="G102" s="91"/>
      <c r="H102" s="91">
        <v>1.6301375088846741</v>
      </c>
      <c r="I102" s="91">
        <v>1.6301375088846741</v>
      </c>
      <c r="J102" s="91">
        <v>1.6301375088846741</v>
      </c>
      <c r="K102" s="91">
        <v>1.6301375088846741</v>
      </c>
      <c r="L102" s="91">
        <v>1.6301375088846741</v>
      </c>
      <c r="M102" s="91">
        <v>3.1351298479427232</v>
      </c>
      <c r="N102" s="91">
        <v>3.8084524551733474</v>
      </c>
      <c r="O102" s="91">
        <v>7.1079411984203213</v>
      </c>
      <c r="P102" s="91">
        <v>7.1079411984203213</v>
      </c>
      <c r="Q102" s="91">
        <v>9.1094449083673457</v>
      </c>
      <c r="R102" s="91">
        <v>10.190324404799323</v>
      </c>
      <c r="S102" s="91">
        <v>11.385114520948418</v>
      </c>
      <c r="T102" s="91">
        <v>11.385114520948418</v>
      </c>
      <c r="U102" s="91">
        <v>12.281966083392069</v>
      </c>
      <c r="V102" s="91">
        <v>13.580379916314518</v>
      </c>
      <c r="W102" s="91">
        <v>14.387337925897269</v>
      </c>
      <c r="X102" s="91">
        <v>14.387337925897269</v>
      </c>
      <c r="Y102" s="91">
        <v>16.041539669596641</v>
      </c>
      <c r="Z102" s="91">
        <v>16.041539669596641</v>
      </c>
      <c r="AA102" s="91">
        <v>17.029502575829092</v>
      </c>
      <c r="AB102" s="118">
        <v>17.029502575829092</v>
      </c>
    </row>
    <row r="103" spans="1:28" x14ac:dyDescent="0.25">
      <c r="A103" s="101"/>
      <c r="B103" s="63"/>
      <c r="C103" s="63" t="s">
        <v>12</v>
      </c>
      <c r="D103" s="4"/>
      <c r="E103" s="7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104"/>
    </row>
    <row r="104" spans="1:28" x14ac:dyDescent="0.25">
      <c r="A104" s="101"/>
      <c r="B104" s="63"/>
      <c r="C104" s="63"/>
      <c r="D104" s="4" t="s">
        <v>13</v>
      </c>
      <c r="E104" s="70" t="s">
        <v>7</v>
      </c>
      <c r="F104" s="3"/>
      <c r="G104" s="3"/>
      <c r="H104" s="164">
        <v>47936.4</v>
      </c>
      <c r="I104" s="164">
        <v>47936.4</v>
      </c>
      <c r="J104" s="164">
        <v>47936.4</v>
      </c>
      <c r="K104" s="164">
        <v>47936.4</v>
      </c>
      <c r="L104" s="164">
        <v>47936.4</v>
      </c>
      <c r="M104" s="164">
        <v>116235.6</v>
      </c>
      <c r="N104" s="164">
        <v>148058.40000000002</v>
      </c>
      <c r="O104" s="164">
        <v>244582.40000000002</v>
      </c>
      <c r="P104" s="164">
        <v>244582.40000000002</v>
      </c>
      <c r="Q104" s="164">
        <v>329601.60000000003</v>
      </c>
      <c r="R104" s="164">
        <v>379042.80000000005</v>
      </c>
      <c r="S104" s="164">
        <v>442741.60000000009</v>
      </c>
      <c r="T104" s="164">
        <v>442741.60000000009</v>
      </c>
      <c r="U104" s="164">
        <v>473185.60000000009</v>
      </c>
      <c r="V104" s="164">
        <v>526742.80000000016</v>
      </c>
      <c r="W104" s="164">
        <v>566369.20000000019</v>
      </c>
      <c r="X104" s="164">
        <v>566369.20000000019</v>
      </c>
      <c r="Y104" s="164">
        <v>611598.40000000026</v>
      </c>
      <c r="Z104" s="164">
        <v>611598.40000000026</v>
      </c>
      <c r="AA104" s="164">
        <v>646072.40000000026</v>
      </c>
      <c r="AB104" s="165">
        <v>646072.40000000026</v>
      </c>
    </row>
    <row r="105" spans="1:28" x14ac:dyDescent="0.25">
      <c r="A105" s="101"/>
      <c r="B105" s="63"/>
      <c r="C105" s="63"/>
      <c r="D105" s="4" t="s">
        <v>13</v>
      </c>
      <c r="E105" s="70" t="s">
        <v>8</v>
      </c>
      <c r="F105" s="3"/>
      <c r="G105" s="3"/>
      <c r="H105" s="164">
        <v>47936.4</v>
      </c>
      <c r="I105" s="164">
        <v>47936.4</v>
      </c>
      <c r="J105" s="164">
        <v>47936.4</v>
      </c>
      <c r="K105" s="164">
        <v>47936.4</v>
      </c>
      <c r="L105" s="164">
        <v>47936.4</v>
      </c>
      <c r="M105" s="164">
        <v>116235.6</v>
      </c>
      <c r="N105" s="164">
        <v>148058.40000000002</v>
      </c>
      <c r="O105" s="164">
        <v>244582.40000000002</v>
      </c>
      <c r="P105" s="164">
        <v>244582.40000000002</v>
      </c>
      <c r="Q105" s="164">
        <v>329601.60000000003</v>
      </c>
      <c r="R105" s="164">
        <v>379042.80000000005</v>
      </c>
      <c r="S105" s="164">
        <v>442741.60000000009</v>
      </c>
      <c r="T105" s="164">
        <v>442741.60000000009</v>
      </c>
      <c r="U105" s="164">
        <v>473185.60000000009</v>
      </c>
      <c r="V105" s="164">
        <v>526742.80000000016</v>
      </c>
      <c r="W105" s="164">
        <v>566369.20000000019</v>
      </c>
      <c r="X105" s="164">
        <v>566369.20000000019</v>
      </c>
      <c r="Y105" s="164">
        <v>611598.40000000026</v>
      </c>
      <c r="Z105" s="164">
        <v>611598.40000000026</v>
      </c>
      <c r="AA105" s="164">
        <v>646072.40000000026</v>
      </c>
      <c r="AB105" s="165">
        <v>646072.40000000026</v>
      </c>
    </row>
    <row r="106" spans="1:28" x14ac:dyDescent="0.25">
      <c r="A106" s="117"/>
      <c r="B106" s="90"/>
      <c r="C106" s="90"/>
      <c r="D106" s="89" t="s">
        <v>13</v>
      </c>
      <c r="E106" s="126" t="s">
        <v>9</v>
      </c>
      <c r="F106" s="91"/>
      <c r="G106" s="91"/>
      <c r="H106" s="166">
        <v>47936.4</v>
      </c>
      <c r="I106" s="166">
        <v>47936.4</v>
      </c>
      <c r="J106" s="166">
        <v>47936.4</v>
      </c>
      <c r="K106" s="166">
        <v>47936.4</v>
      </c>
      <c r="L106" s="166">
        <v>47936.4</v>
      </c>
      <c r="M106" s="166">
        <v>116235.6</v>
      </c>
      <c r="N106" s="166">
        <v>148058.40000000002</v>
      </c>
      <c r="O106" s="166">
        <v>244582.40000000002</v>
      </c>
      <c r="P106" s="166">
        <v>244582.40000000002</v>
      </c>
      <c r="Q106" s="166">
        <v>329601.60000000003</v>
      </c>
      <c r="R106" s="166">
        <v>379042.80000000005</v>
      </c>
      <c r="S106" s="166">
        <v>442741.60000000009</v>
      </c>
      <c r="T106" s="166">
        <v>442741.60000000009</v>
      </c>
      <c r="U106" s="166">
        <v>473185.60000000009</v>
      </c>
      <c r="V106" s="166">
        <v>526742.80000000016</v>
      </c>
      <c r="W106" s="166">
        <v>566369.20000000019</v>
      </c>
      <c r="X106" s="166">
        <v>566369.20000000019</v>
      </c>
      <c r="Y106" s="166">
        <v>611598.40000000026</v>
      </c>
      <c r="Z106" s="166">
        <v>611598.40000000026</v>
      </c>
      <c r="AA106" s="166">
        <v>646072.40000000026</v>
      </c>
      <c r="AB106" s="167">
        <v>646072.40000000026</v>
      </c>
    </row>
    <row r="107" spans="1:28" x14ac:dyDescent="0.25">
      <c r="A107" s="101"/>
      <c r="B107" s="63"/>
      <c r="C107" s="63" t="s">
        <v>22</v>
      </c>
      <c r="D107" s="4"/>
      <c r="E107" s="70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104"/>
    </row>
    <row r="108" spans="1:28" x14ac:dyDescent="0.25">
      <c r="A108" s="101"/>
      <c r="B108" s="63"/>
      <c r="C108" s="63"/>
      <c r="D108" s="4" t="s">
        <v>13</v>
      </c>
      <c r="E108" s="70" t="s">
        <v>7</v>
      </c>
      <c r="F108" s="3"/>
      <c r="G108" s="3"/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104">
        <v>0</v>
      </c>
    </row>
    <row r="109" spans="1:28" x14ac:dyDescent="0.25">
      <c r="A109" s="101"/>
      <c r="B109" s="63"/>
      <c r="C109" s="63"/>
      <c r="D109" s="4" t="s">
        <v>13</v>
      </c>
      <c r="E109" s="70" t="s">
        <v>8</v>
      </c>
      <c r="F109" s="3"/>
      <c r="G109" s="3"/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104">
        <v>0</v>
      </c>
    </row>
    <row r="110" spans="1:28" x14ac:dyDescent="0.25">
      <c r="A110" s="101"/>
      <c r="B110" s="63"/>
      <c r="C110" s="63"/>
      <c r="D110" s="4" t="s">
        <v>13</v>
      </c>
      <c r="E110" s="70" t="s">
        <v>9</v>
      </c>
      <c r="F110" s="3"/>
      <c r="G110" s="3"/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104">
        <v>0</v>
      </c>
    </row>
    <row r="111" spans="1:28" ht="15.75" thickBot="1" x14ac:dyDescent="0.3">
      <c r="A111" s="101"/>
      <c r="B111" s="63"/>
      <c r="C111" s="63"/>
      <c r="D111" s="4"/>
      <c r="E111" s="7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102"/>
    </row>
    <row r="112" spans="1:28" ht="15.75" thickBot="1" x14ac:dyDescent="0.3">
      <c r="A112" s="98" t="s">
        <v>261</v>
      </c>
      <c r="B112" s="99"/>
      <c r="C112" s="99" t="s">
        <v>2</v>
      </c>
      <c r="D112" s="99" t="s">
        <v>3</v>
      </c>
      <c r="E112" s="114" t="s">
        <v>4</v>
      </c>
      <c r="F112" s="99">
        <v>2028</v>
      </c>
      <c r="G112" s="99">
        <v>2029</v>
      </c>
      <c r="H112" s="99">
        <v>2030</v>
      </c>
      <c r="I112" s="99">
        <v>2031</v>
      </c>
      <c r="J112" s="99">
        <v>2032</v>
      </c>
      <c r="K112" s="99">
        <v>2033</v>
      </c>
      <c r="L112" s="99">
        <v>2034</v>
      </c>
      <c r="M112" s="99">
        <v>2035</v>
      </c>
      <c r="N112" s="99">
        <v>2036</v>
      </c>
      <c r="O112" s="99">
        <v>2037</v>
      </c>
      <c r="P112" s="99">
        <v>2038</v>
      </c>
      <c r="Q112" s="99">
        <v>2039</v>
      </c>
      <c r="R112" s="99">
        <v>2040</v>
      </c>
      <c r="S112" s="99">
        <v>2041</v>
      </c>
      <c r="T112" s="99">
        <v>2042</v>
      </c>
      <c r="U112" s="99">
        <v>2043</v>
      </c>
      <c r="V112" s="99">
        <v>2044</v>
      </c>
      <c r="W112" s="99">
        <v>2045</v>
      </c>
      <c r="X112" s="99">
        <v>2046</v>
      </c>
      <c r="Y112" s="99">
        <v>2047</v>
      </c>
      <c r="Z112" s="99">
        <v>2048</v>
      </c>
      <c r="AA112" s="99">
        <v>2049</v>
      </c>
      <c r="AB112" s="100">
        <v>2050</v>
      </c>
    </row>
    <row r="113" spans="1:28" x14ac:dyDescent="0.25">
      <c r="A113" s="101"/>
      <c r="B113" s="63"/>
      <c r="C113" s="63" t="s">
        <v>5</v>
      </c>
      <c r="D113" s="4"/>
      <c r="E113" s="7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102"/>
    </row>
    <row r="114" spans="1:28" x14ac:dyDescent="0.25">
      <c r="A114" s="101"/>
      <c r="B114" s="63"/>
      <c r="C114" s="63"/>
      <c r="D114" s="4" t="s">
        <v>6</v>
      </c>
      <c r="E114" s="70" t="s">
        <v>7</v>
      </c>
      <c r="F114" s="3">
        <v>65.131179097227061</v>
      </c>
      <c r="G114" s="3">
        <v>65.131179097227061</v>
      </c>
      <c r="H114" s="3"/>
      <c r="I114" s="3"/>
      <c r="J114" s="3"/>
      <c r="K114" s="3">
        <v>56.826337486905999</v>
      </c>
      <c r="L114" s="3">
        <v>82.600726915549799</v>
      </c>
      <c r="M114" s="3">
        <v>131.79429235279605</v>
      </c>
      <c r="N114" s="3">
        <v>106.01990292415225</v>
      </c>
      <c r="O114" s="3">
        <v>61.434111664934797</v>
      </c>
      <c r="P114" s="3">
        <v>93.528473450072269</v>
      </c>
      <c r="Q114" s="3">
        <v>75.312687365017879</v>
      </c>
      <c r="R114" s="3">
        <v>43.218325579880407</v>
      </c>
      <c r="S114" s="3">
        <v>27.169704589843629</v>
      </c>
      <c r="T114" s="3">
        <v>70.709400895447004</v>
      </c>
      <c r="U114" s="3">
        <v>66.562458312506209</v>
      </c>
      <c r="V114" s="3">
        <v>23.022762006902834</v>
      </c>
      <c r="W114" s="3">
        <v>71.35517532947361</v>
      </c>
      <c r="X114" s="3">
        <v>71.35517532947361</v>
      </c>
      <c r="Y114" s="3">
        <v>26.443872094195211</v>
      </c>
      <c r="Z114" s="3">
        <v>26.443872094195211</v>
      </c>
      <c r="AA114" s="3"/>
      <c r="AB114" s="104"/>
    </row>
    <row r="115" spans="1:28" x14ac:dyDescent="0.25">
      <c r="A115" s="101"/>
      <c r="B115" s="63"/>
      <c r="C115" s="63"/>
      <c r="D115" s="4" t="s">
        <v>6</v>
      </c>
      <c r="E115" s="70" t="s">
        <v>8</v>
      </c>
      <c r="F115" s="3">
        <v>76.624916584972993</v>
      </c>
      <c r="G115" s="3">
        <v>76.624916584972993</v>
      </c>
      <c r="H115" s="3"/>
      <c r="I115" s="3"/>
      <c r="J115" s="3"/>
      <c r="K115" s="3">
        <v>69.058509680273616</v>
      </c>
      <c r="L115" s="3">
        <v>100.75963036791036</v>
      </c>
      <c r="M115" s="3">
        <v>163.7674357488645</v>
      </c>
      <c r="N115" s="3">
        <v>132.06631506122773</v>
      </c>
      <c r="O115" s="3">
        <v>77.315858436089613</v>
      </c>
      <c r="P115" s="3">
        <v>117.9229387649724</v>
      </c>
      <c r="Q115" s="3">
        <v>95.588503138301448</v>
      </c>
      <c r="R115" s="3">
        <v>54.981422809418667</v>
      </c>
      <c r="S115" s="3">
        <v>34.960371243024781</v>
      </c>
      <c r="T115" s="3">
        <v>91.317643760919339</v>
      </c>
      <c r="U115" s="3">
        <v>87.036188301736672</v>
      </c>
      <c r="V115" s="3">
        <v>30.678915783842115</v>
      </c>
      <c r="W115" s="3">
        <v>94.113888893749049</v>
      </c>
      <c r="X115" s="3">
        <v>94.113888893749049</v>
      </c>
      <c r="Y115" s="3">
        <v>35.11540407611762</v>
      </c>
      <c r="Z115" s="3">
        <v>35.11540407611762</v>
      </c>
      <c r="AA115" s="3"/>
      <c r="AB115" s="104"/>
    </row>
    <row r="116" spans="1:28" x14ac:dyDescent="0.25">
      <c r="A116" s="117"/>
      <c r="B116" s="90"/>
      <c r="C116" s="90"/>
      <c r="D116" s="89" t="s">
        <v>6</v>
      </c>
      <c r="E116" s="126" t="s">
        <v>9</v>
      </c>
      <c r="F116" s="91">
        <v>103.44363738971356</v>
      </c>
      <c r="G116" s="91">
        <v>103.44363738971356</v>
      </c>
      <c r="H116" s="91"/>
      <c r="I116" s="91"/>
      <c r="J116" s="91"/>
      <c r="K116" s="91">
        <v>99.179774540818514</v>
      </c>
      <c r="L116" s="91">
        <v>145.69772337593764</v>
      </c>
      <c r="M116" s="91">
        <v>244.61742142696073</v>
      </c>
      <c r="N116" s="91">
        <v>198.09947259184159</v>
      </c>
      <c r="O116" s="91">
        <v>118.34059964707595</v>
      </c>
      <c r="P116" s="91">
        <v>181.13505376390501</v>
      </c>
      <c r="Q116" s="91">
        <v>148.70292725654573</v>
      </c>
      <c r="R116" s="91">
        <v>85.908473139716676</v>
      </c>
      <c r="S116" s="91">
        <v>55.78782645163529</v>
      </c>
      <c r="T116" s="91">
        <v>146.68665309340074</v>
      </c>
      <c r="U116" s="91">
        <v>143.07385348503433</v>
      </c>
      <c r="V116" s="91">
        <v>52.175026843268896</v>
      </c>
      <c r="W116" s="91">
        <v>156.85648148958174</v>
      </c>
      <c r="X116" s="91">
        <v>156.85648148958174</v>
      </c>
      <c r="Y116" s="91">
        <v>59.31656093938787</v>
      </c>
      <c r="Z116" s="91">
        <v>59.31656093938787</v>
      </c>
      <c r="AA116" s="91"/>
      <c r="AB116" s="118"/>
    </row>
    <row r="117" spans="1:28" x14ac:dyDescent="0.25">
      <c r="A117" s="101"/>
      <c r="B117" s="63"/>
      <c r="C117" s="63" t="s">
        <v>10</v>
      </c>
      <c r="D117" s="4"/>
      <c r="E117" s="7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104"/>
    </row>
    <row r="118" spans="1:28" x14ac:dyDescent="0.25">
      <c r="A118" s="101"/>
      <c r="B118" s="63"/>
      <c r="C118" s="63"/>
      <c r="D118" s="4" t="s">
        <v>11</v>
      </c>
      <c r="E118" s="70" t="s">
        <v>7</v>
      </c>
      <c r="F118" s="3"/>
      <c r="G118" s="3"/>
      <c r="H118" s="3">
        <v>7.8157414916672456</v>
      </c>
      <c r="I118" s="3">
        <v>7.8157414916672456</v>
      </c>
      <c r="J118" s="3">
        <v>7.8157414916672456</v>
      </c>
      <c r="K118" s="3">
        <v>7.8157414916672456</v>
      </c>
      <c r="L118" s="3">
        <v>7.8157414916672456</v>
      </c>
      <c r="M118" s="3">
        <v>14.634901990095967</v>
      </c>
      <c r="N118" s="3">
        <v>17.727828721533221</v>
      </c>
      <c r="O118" s="3">
        <v>30.450217072431489</v>
      </c>
      <c r="P118" s="3">
        <v>30.450217072431489</v>
      </c>
      <c r="Q118" s="3">
        <v>37.822310472223663</v>
      </c>
      <c r="R118" s="3">
        <v>41.673633886440157</v>
      </c>
      <c r="S118" s="3">
        <v>46.859832956025805</v>
      </c>
      <c r="T118" s="3">
        <v>46.859832956025805</v>
      </c>
      <c r="U118" s="3">
        <v>50.120197506807038</v>
      </c>
      <c r="V118" s="3">
        <v>55.344961063479445</v>
      </c>
      <c r="W118" s="3">
        <v>58.107692504307778</v>
      </c>
      <c r="X118" s="3">
        <v>55.344961063479445</v>
      </c>
      <c r="Y118" s="3">
        <v>63.907582103016288</v>
      </c>
      <c r="Z118" s="3">
        <v>63.907582103016288</v>
      </c>
      <c r="AA118" s="3">
        <v>67.080846754319708</v>
      </c>
      <c r="AB118" s="104">
        <v>67.080846754319708</v>
      </c>
    </row>
    <row r="119" spans="1:28" x14ac:dyDescent="0.25">
      <c r="A119" s="101"/>
      <c r="B119" s="63"/>
      <c r="C119" s="63"/>
      <c r="D119" s="4" t="s">
        <v>11</v>
      </c>
      <c r="E119" s="70" t="s">
        <v>8</v>
      </c>
      <c r="F119" s="3"/>
      <c r="G119" s="3"/>
      <c r="H119" s="3">
        <v>9.1949899901967598</v>
      </c>
      <c r="I119" s="3">
        <v>9.1949899901967598</v>
      </c>
      <c r="J119" s="3">
        <v>9.1949899901967598</v>
      </c>
      <c r="K119" s="3">
        <v>9.1949899901967598</v>
      </c>
      <c r="L119" s="3">
        <v>9.1949899901967598</v>
      </c>
      <c r="M119" s="3">
        <v>17.482011151829596</v>
      </c>
      <c r="N119" s="3">
        <v>21.286145634346003</v>
      </c>
      <c r="O119" s="3">
        <v>37.134103441693334</v>
      </c>
      <c r="P119" s="3">
        <v>37.134103441693334</v>
      </c>
      <c r="Q119" s="3">
        <v>46.412006454024088</v>
      </c>
      <c r="R119" s="3">
        <v>51.284856093490028</v>
      </c>
      <c r="S119" s="3">
        <v>57.882626830620254</v>
      </c>
      <c r="T119" s="3">
        <v>57.882626830620254</v>
      </c>
      <c r="U119" s="3">
        <v>62.07787137978324</v>
      </c>
      <c r="V119" s="3">
        <v>68.840744081930566</v>
      </c>
      <c r="W119" s="3">
        <v>72.522213975991619</v>
      </c>
      <c r="X119" s="3">
        <v>72.522213975991619</v>
      </c>
      <c r="Y119" s="3">
        <v>80.134410749180446</v>
      </c>
      <c r="Z119" s="3">
        <v>80.134410749180446</v>
      </c>
      <c r="AA119" s="3">
        <v>88.543503787477533</v>
      </c>
      <c r="AB119" s="104">
        <v>88.543503787477533</v>
      </c>
    </row>
    <row r="120" spans="1:28" x14ac:dyDescent="0.25">
      <c r="A120" s="117"/>
      <c r="B120" s="90"/>
      <c r="C120" s="90"/>
      <c r="D120" s="89" t="s">
        <v>11</v>
      </c>
      <c r="E120" s="126" t="s">
        <v>9</v>
      </c>
      <c r="F120" s="91"/>
      <c r="G120" s="91"/>
      <c r="H120" s="91">
        <v>12.413236486765625</v>
      </c>
      <c r="I120" s="91">
        <v>12.413236486765625</v>
      </c>
      <c r="J120" s="91">
        <v>12.413236486765625</v>
      </c>
      <c r="K120" s="91">
        <v>12.413236486765625</v>
      </c>
      <c r="L120" s="91">
        <v>12.413236486765625</v>
      </c>
      <c r="M120" s="91">
        <v>24.314809431663843</v>
      </c>
      <c r="N120" s="91">
        <v>29.896963291878137</v>
      </c>
      <c r="O120" s="91">
        <v>53.668900002899129</v>
      </c>
      <c r="P120" s="91">
        <v>53.668900002899129</v>
      </c>
      <c r="Q120" s="91">
        <v>67.869771960548235</v>
      </c>
      <c r="R120" s="91">
        <v>75.405106454567729</v>
      </c>
      <c r="S120" s="91">
        <v>85.71412323133373</v>
      </c>
      <c r="T120" s="91">
        <v>85.71412323133373</v>
      </c>
      <c r="U120" s="91">
        <v>92.408662405529952</v>
      </c>
      <c r="V120" s="91">
        <v>103.31652160254181</v>
      </c>
      <c r="W120" s="91">
        <v>109.57752482373408</v>
      </c>
      <c r="X120" s="91">
        <v>103.31652160254181</v>
      </c>
      <c r="Y120" s="91">
        <v>122.13929938129164</v>
      </c>
      <c r="Z120" s="91">
        <v>122.13929938129164</v>
      </c>
      <c r="AA120" s="91">
        <v>129.25728669401818</v>
      </c>
      <c r="AB120" s="118">
        <v>129.25728669401818</v>
      </c>
    </row>
    <row r="121" spans="1:28" x14ac:dyDescent="0.25">
      <c r="A121" s="101"/>
      <c r="B121" s="63"/>
      <c r="C121" s="63" t="s">
        <v>20</v>
      </c>
      <c r="D121" s="4"/>
      <c r="E121" s="70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104"/>
    </row>
    <row r="122" spans="1:28" x14ac:dyDescent="0.25">
      <c r="A122" s="101"/>
      <c r="B122" s="63"/>
      <c r="C122" s="63"/>
      <c r="D122" s="4" t="s">
        <v>11</v>
      </c>
      <c r="E122" s="70" t="s">
        <v>7</v>
      </c>
      <c r="F122" s="3"/>
      <c r="G122" s="3"/>
      <c r="H122" s="3">
        <v>1.0263828759644242</v>
      </c>
      <c r="I122" s="3">
        <v>1.0263828759644242</v>
      </c>
      <c r="J122" s="3">
        <v>1.0263828759644242</v>
      </c>
      <c r="K122" s="3">
        <v>1.0263828759644242</v>
      </c>
      <c r="L122" s="3">
        <v>1.0263828759644242</v>
      </c>
      <c r="M122" s="3">
        <v>1.9739706450009735</v>
      </c>
      <c r="N122" s="3">
        <v>2.3979145088128484</v>
      </c>
      <c r="O122" s="3">
        <v>4.4753703841905716</v>
      </c>
      <c r="P122" s="3">
        <v>4.4753703841905716</v>
      </c>
      <c r="Q122" s="3">
        <v>5.7355764237868465</v>
      </c>
      <c r="R122" s="3">
        <v>6.4161301807995725</v>
      </c>
      <c r="S122" s="3">
        <v>7.16840543911567</v>
      </c>
      <c r="T122" s="3">
        <v>7.16840543911567</v>
      </c>
      <c r="U122" s="3">
        <v>7.7330897562098198</v>
      </c>
      <c r="V122" s="3">
        <v>8.5506095769387702</v>
      </c>
      <c r="W122" s="3">
        <v>9.0586942496390197</v>
      </c>
      <c r="X122" s="3">
        <v>9.0586942496390197</v>
      </c>
      <c r="Y122" s="3">
        <v>10.100228680857144</v>
      </c>
      <c r="Z122" s="3">
        <v>10.100228680857144</v>
      </c>
      <c r="AA122" s="3">
        <v>10.722279399596093</v>
      </c>
      <c r="AB122" s="104">
        <v>10.722279399596093</v>
      </c>
    </row>
    <row r="123" spans="1:28" x14ac:dyDescent="0.25">
      <c r="A123" s="101"/>
      <c r="B123" s="63"/>
      <c r="C123" s="63"/>
      <c r="D123" s="4" t="s">
        <v>11</v>
      </c>
      <c r="E123" s="70" t="s">
        <v>8</v>
      </c>
      <c r="F123" s="3"/>
      <c r="G123" s="3"/>
      <c r="H123" s="3">
        <v>1.2075092658404993</v>
      </c>
      <c r="I123" s="3">
        <v>1.2075092658404993</v>
      </c>
      <c r="J123" s="3">
        <v>1.2075092658404993</v>
      </c>
      <c r="K123" s="3">
        <v>1.2075092658404993</v>
      </c>
      <c r="L123" s="3">
        <v>1.2075092658404993</v>
      </c>
      <c r="M123" s="3">
        <v>2.3223184058834985</v>
      </c>
      <c r="N123" s="3">
        <v>2.821075892720998</v>
      </c>
      <c r="O123" s="3">
        <v>5.2651416284594967</v>
      </c>
      <c r="P123" s="3">
        <v>5.2651416284594967</v>
      </c>
      <c r="Q123" s="3">
        <v>6.7477369691609956</v>
      </c>
      <c r="R123" s="3">
        <v>7.5483884479994972</v>
      </c>
      <c r="S123" s="3">
        <v>8.433418163665495</v>
      </c>
      <c r="T123" s="3">
        <v>8.433418163665495</v>
      </c>
      <c r="U123" s="3">
        <v>9.0977526543644949</v>
      </c>
      <c r="V123" s="3">
        <v>10.059540678751494</v>
      </c>
      <c r="W123" s="3">
        <v>10.657287352516494</v>
      </c>
      <c r="X123" s="3">
        <v>10.657287352516494</v>
      </c>
      <c r="Y123" s="3">
        <v>11.882621977478992</v>
      </c>
      <c r="Z123" s="3">
        <v>11.882621977478992</v>
      </c>
      <c r="AA123" s="3">
        <v>12.614446352465993</v>
      </c>
      <c r="AB123" s="104">
        <v>12.614446352465993</v>
      </c>
    </row>
    <row r="124" spans="1:28" x14ac:dyDescent="0.25">
      <c r="A124" s="117"/>
      <c r="B124" s="90"/>
      <c r="C124" s="90"/>
      <c r="D124" s="89" t="s">
        <v>11</v>
      </c>
      <c r="E124" s="126" t="s">
        <v>9</v>
      </c>
      <c r="F124" s="91"/>
      <c r="G124" s="91"/>
      <c r="H124" s="91">
        <v>1.6301375088846741</v>
      </c>
      <c r="I124" s="91">
        <v>1.6301375088846741</v>
      </c>
      <c r="J124" s="91">
        <v>1.6301375088846741</v>
      </c>
      <c r="K124" s="91">
        <v>1.6301375088846741</v>
      </c>
      <c r="L124" s="91">
        <v>1.6301375088846741</v>
      </c>
      <c r="M124" s="91">
        <v>3.1351298479427232</v>
      </c>
      <c r="N124" s="91">
        <v>3.8084524551733474</v>
      </c>
      <c r="O124" s="91">
        <v>7.1079411984203213</v>
      </c>
      <c r="P124" s="91">
        <v>7.1079411984203213</v>
      </c>
      <c r="Q124" s="91">
        <v>9.1094449083673457</v>
      </c>
      <c r="R124" s="91">
        <v>10.190324404799323</v>
      </c>
      <c r="S124" s="91">
        <v>11.385114520948418</v>
      </c>
      <c r="T124" s="91">
        <v>11.385114520948418</v>
      </c>
      <c r="U124" s="91">
        <v>12.281966083392069</v>
      </c>
      <c r="V124" s="91">
        <v>13.580379916314518</v>
      </c>
      <c r="W124" s="91">
        <v>14.387337925897269</v>
      </c>
      <c r="X124" s="91">
        <v>14.387337925897269</v>
      </c>
      <c r="Y124" s="91">
        <v>16.041539669596641</v>
      </c>
      <c r="Z124" s="91">
        <v>16.041539669596641</v>
      </c>
      <c r="AA124" s="91">
        <v>17.029502575829092</v>
      </c>
      <c r="AB124" s="118">
        <v>17.029502575829092</v>
      </c>
    </row>
    <row r="125" spans="1:28" x14ac:dyDescent="0.25">
      <c r="A125" s="101"/>
      <c r="B125" s="63"/>
      <c r="C125" s="63" t="s">
        <v>12</v>
      </c>
      <c r="D125" s="4"/>
      <c r="E125" s="7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104"/>
    </row>
    <row r="126" spans="1:28" x14ac:dyDescent="0.25">
      <c r="A126" s="101"/>
      <c r="B126" s="63"/>
      <c r="C126" s="63"/>
      <c r="D126" s="4" t="s">
        <v>13</v>
      </c>
      <c r="E126" s="70" t="s">
        <v>7</v>
      </c>
      <c r="F126" s="3"/>
      <c r="G126" s="3"/>
      <c r="H126" s="164">
        <v>37636.137000000002</v>
      </c>
      <c r="I126" s="164">
        <v>37636.137000000002</v>
      </c>
      <c r="J126" s="164">
        <v>37636.137000000002</v>
      </c>
      <c r="K126" s="164">
        <v>37636.137000000002</v>
      </c>
      <c r="L126" s="164">
        <v>37636.137000000002</v>
      </c>
      <c r="M126" s="164">
        <v>72382.959000000003</v>
      </c>
      <c r="N126" s="164">
        <v>87928.434000000008</v>
      </c>
      <c r="O126" s="164">
        <v>164106.06300000002</v>
      </c>
      <c r="P126" s="164">
        <v>164106.06300000002</v>
      </c>
      <c r="Q126" s="164">
        <v>210316.19400000002</v>
      </c>
      <c r="R126" s="164">
        <v>235271.223</v>
      </c>
      <c r="S126" s="164">
        <v>262856.18700000003</v>
      </c>
      <c r="T126" s="164">
        <v>262856.18700000003</v>
      </c>
      <c r="U126" s="164">
        <v>283562.43300000002</v>
      </c>
      <c r="V126" s="164">
        <v>313539.83100000001</v>
      </c>
      <c r="W126" s="164">
        <v>332170.641</v>
      </c>
      <c r="X126" s="164">
        <v>332170.641</v>
      </c>
      <c r="Y126" s="164">
        <v>388993.17599999998</v>
      </c>
      <c r="Z126" s="164">
        <v>388993.17599999998</v>
      </c>
      <c r="AA126" s="164">
        <v>411802.97399999993</v>
      </c>
      <c r="AB126" s="165">
        <v>411802.97399999993</v>
      </c>
    </row>
    <row r="127" spans="1:28" x14ac:dyDescent="0.25">
      <c r="A127" s="101"/>
      <c r="B127" s="63"/>
      <c r="C127" s="63"/>
      <c r="D127" s="4" t="s">
        <v>13</v>
      </c>
      <c r="E127" s="70" t="s">
        <v>8</v>
      </c>
      <c r="F127" s="3"/>
      <c r="G127" s="3"/>
      <c r="H127" s="164">
        <v>37636.137000000002</v>
      </c>
      <c r="I127" s="164">
        <v>37636.137000000002</v>
      </c>
      <c r="J127" s="164">
        <v>37636.137000000002</v>
      </c>
      <c r="K127" s="164">
        <v>37636.137000000002</v>
      </c>
      <c r="L127" s="164">
        <v>37636.137000000002</v>
      </c>
      <c r="M127" s="164">
        <v>72382.959000000003</v>
      </c>
      <c r="N127" s="164">
        <v>87928.434000000008</v>
      </c>
      <c r="O127" s="164">
        <v>164106.06300000002</v>
      </c>
      <c r="P127" s="164">
        <v>164106.06300000002</v>
      </c>
      <c r="Q127" s="164">
        <v>210316.19400000002</v>
      </c>
      <c r="R127" s="164">
        <v>235271.223</v>
      </c>
      <c r="S127" s="164">
        <v>262856.18700000003</v>
      </c>
      <c r="T127" s="164">
        <v>262856.18700000003</v>
      </c>
      <c r="U127" s="164">
        <v>283562.43300000002</v>
      </c>
      <c r="V127" s="164">
        <v>313539.83100000001</v>
      </c>
      <c r="W127" s="164">
        <v>332170.641</v>
      </c>
      <c r="X127" s="164">
        <v>332170.641</v>
      </c>
      <c r="Y127" s="164">
        <v>388993.17599999998</v>
      </c>
      <c r="Z127" s="164">
        <v>388993.17599999998</v>
      </c>
      <c r="AA127" s="164">
        <v>411802.97399999993</v>
      </c>
      <c r="AB127" s="165">
        <v>411802.97399999993</v>
      </c>
    </row>
    <row r="128" spans="1:28" x14ac:dyDescent="0.25">
      <c r="A128" s="117"/>
      <c r="B128" s="90"/>
      <c r="C128" s="90"/>
      <c r="D128" s="89" t="s">
        <v>13</v>
      </c>
      <c r="E128" s="126" t="s">
        <v>9</v>
      </c>
      <c r="F128" s="91"/>
      <c r="G128" s="91"/>
      <c r="H128" s="166">
        <v>37636.137000000002</v>
      </c>
      <c r="I128" s="166">
        <v>37636.137000000002</v>
      </c>
      <c r="J128" s="166">
        <v>37636.137000000002</v>
      </c>
      <c r="K128" s="166">
        <v>37636.137000000002</v>
      </c>
      <c r="L128" s="166">
        <v>37636.137000000002</v>
      </c>
      <c r="M128" s="166">
        <v>72382.959000000003</v>
      </c>
      <c r="N128" s="166">
        <v>87928.434000000008</v>
      </c>
      <c r="O128" s="166">
        <v>164106.06300000002</v>
      </c>
      <c r="P128" s="166">
        <v>164106.06300000002</v>
      </c>
      <c r="Q128" s="166">
        <v>210316.19400000002</v>
      </c>
      <c r="R128" s="166">
        <v>235271.223</v>
      </c>
      <c r="S128" s="166">
        <v>262856.18700000003</v>
      </c>
      <c r="T128" s="166">
        <v>262856.18700000003</v>
      </c>
      <c r="U128" s="166">
        <v>283562.43300000002</v>
      </c>
      <c r="V128" s="166">
        <v>313539.83100000001</v>
      </c>
      <c r="W128" s="166">
        <v>332170.641</v>
      </c>
      <c r="X128" s="166">
        <v>332170.641</v>
      </c>
      <c r="Y128" s="166">
        <v>388993.17599999998</v>
      </c>
      <c r="Z128" s="166">
        <v>388993.17599999998</v>
      </c>
      <c r="AA128" s="166">
        <v>411802.97399999993</v>
      </c>
      <c r="AB128" s="167">
        <v>411802.97399999993</v>
      </c>
    </row>
    <row r="129" spans="1:28" x14ac:dyDescent="0.25">
      <c r="A129" s="101"/>
      <c r="B129" s="63"/>
      <c r="C129" s="63" t="s">
        <v>22</v>
      </c>
      <c r="D129" s="4"/>
      <c r="E129" s="70"/>
      <c r="F129" s="3"/>
      <c r="G129" s="3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3"/>
    </row>
    <row r="130" spans="1:28" x14ac:dyDescent="0.25">
      <c r="A130" s="101"/>
      <c r="B130" s="63"/>
      <c r="C130" s="63"/>
      <c r="D130" s="4" t="s">
        <v>13</v>
      </c>
      <c r="E130" s="70" t="s">
        <v>7</v>
      </c>
      <c r="F130" s="3"/>
      <c r="G130" s="3"/>
      <c r="H130" s="164">
        <v>209106.37717200001</v>
      </c>
      <c r="I130" s="164">
        <v>209106.37717200001</v>
      </c>
      <c r="J130" s="164">
        <v>209106.37717200001</v>
      </c>
      <c r="K130" s="164">
        <v>209106.37717200001</v>
      </c>
      <c r="L130" s="164">
        <v>209106.37717200001</v>
      </c>
      <c r="M130" s="164">
        <v>402159.72020400001</v>
      </c>
      <c r="N130" s="164">
        <v>488530.379304</v>
      </c>
      <c r="O130" s="164">
        <v>911773.28602800006</v>
      </c>
      <c r="P130" s="164">
        <v>911773.28602800006</v>
      </c>
      <c r="Q130" s="164">
        <v>1168516.7738640001</v>
      </c>
      <c r="R130" s="164">
        <v>1307166.9149880002</v>
      </c>
      <c r="S130" s="164">
        <v>1460428.9749720001</v>
      </c>
      <c r="T130" s="164">
        <v>1460428.9749720001</v>
      </c>
      <c r="U130" s="164">
        <v>1575472.8777480002</v>
      </c>
      <c r="V130" s="164">
        <v>1742027.3010360003</v>
      </c>
      <c r="W130" s="164">
        <v>1845540.0813960002</v>
      </c>
      <c r="X130" s="164">
        <v>1845540.0813960002</v>
      </c>
      <c r="Y130" s="164">
        <v>2161246.0858560004</v>
      </c>
      <c r="Z130" s="164">
        <v>2161246.0858560004</v>
      </c>
      <c r="AA130" s="164">
        <v>2287977.3235440003</v>
      </c>
      <c r="AB130" s="165">
        <v>2287977.3235440003</v>
      </c>
    </row>
    <row r="131" spans="1:28" x14ac:dyDescent="0.25">
      <c r="A131" s="101"/>
      <c r="B131" s="63"/>
      <c r="C131" s="63"/>
      <c r="D131" s="4" t="s">
        <v>13</v>
      </c>
      <c r="E131" s="70" t="s">
        <v>8</v>
      </c>
      <c r="F131" s="3"/>
      <c r="G131" s="3"/>
      <c r="H131" s="164">
        <v>342146.7</v>
      </c>
      <c r="I131" s="164">
        <v>342146.7</v>
      </c>
      <c r="J131" s="164">
        <v>342146.7</v>
      </c>
      <c r="K131" s="164">
        <v>342146.7</v>
      </c>
      <c r="L131" s="164">
        <v>342146.7</v>
      </c>
      <c r="M131" s="164">
        <v>658026.9</v>
      </c>
      <c r="N131" s="164">
        <v>799349.4</v>
      </c>
      <c r="O131" s="164">
        <v>1491873.2999999998</v>
      </c>
      <c r="P131" s="164">
        <v>1491873.2999999998</v>
      </c>
      <c r="Q131" s="164">
        <v>1911965.4</v>
      </c>
      <c r="R131" s="164">
        <v>2138829.2999999998</v>
      </c>
      <c r="S131" s="164">
        <v>2389601.7000000002</v>
      </c>
      <c r="T131" s="164">
        <v>2389601.7000000002</v>
      </c>
      <c r="U131" s="164">
        <v>2577840.3000000003</v>
      </c>
      <c r="V131" s="164">
        <v>2850362.1000000006</v>
      </c>
      <c r="W131" s="164">
        <v>3019733.1000000006</v>
      </c>
      <c r="X131" s="164">
        <v>3019733.1000000006</v>
      </c>
      <c r="Y131" s="164">
        <v>3536301.6000000006</v>
      </c>
      <c r="Z131" s="164">
        <v>3536301.6000000006</v>
      </c>
      <c r="AA131" s="164">
        <v>3743663.4000000004</v>
      </c>
      <c r="AB131" s="165">
        <v>3743663.4000000004</v>
      </c>
    </row>
    <row r="132" spans="1:28" x14ac:dyDescent="0.25">
      <c r="A132" s="101"/>
      <c r="B132" s="63"/>
      <c r="C132" s="63"/>
      <c r="D132" s="4" t="s">
        <v>13</v>
      </c>
      <c r="E132" s="70" t="s">
        <v>9</v>
      </c>
      <c r="F132" s="3"/>
      <c r="G132" s="3"/>
      <c r="H132" s="164">
        <v>342146.7</v>
      </c>
      <c r="I132" s="164">
        <v>342146.7</v>
      </c>
      <c r="J132" s="164">
        <v>342146.7</v>
      </c>
      <c r="K132" s="164">
        <v>342146.7</v>
      </c>
      <c r="L132" s="164">
        <v>342146.7</v>
      </c>
      <c r="M132" s="164">
        <v>658026.9</v>
      </c>
      <c r="N132" s="164">
        <v>799349.4</v>
      </c>
      <c r="O132" s="164">
        <v>1491873.2999999998</v>
      </c>
      <c r="P132" s="164">
        <v>1491873.2999999998</v>
      </c>
      <c r="Q132" s="164">
        <v>1911965.4</v>
      </c>
      <c r="R132" s="164">
        <v>2138829.2999999998</v>
      </c>
      <c r="S132" s="164">
        <v>2389601.7000000002</v>
      </c>
      <c r="T132" s="164">
        <v>2389601.7000000002</v>
      </c>
      <c r="U132" s="164">
        <v>2577840.3000000003</v>
      </c>
      <c r="V132" s="164">
        <v>2850362.1000000006</v>
      </c>
      <c r="W132" s="164">
        <v>3019733.1000000006</v>
      </c>
      <c r="X132" s="164">
        <v>3019733.1000000006</v>
      </c>
      <c r="Y132" s="164">
        <v>3536301.6000000006</v>
      </c>
      <c r="Z132" s="164">
        <v>3536301.6000000006</v>
      </c>
      <c r="AA132" s="164">
        <v>3743663.4000000004</v>
      </c>
      <c r="AB132" s="165">
        <v>3743663.4000000004</v>
      </c>
    </row>
    <row r="133" spans="1:28" ht="15.75" thickBot="1" x14ac:dyDescent="0.3">
      <c r="A133" s="101"/>
      <c r="B133" s="63"/>
      <c r="C133" s="63"/>
      <c r="D133" s="4"/>
      <c r="E133" s="7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102"/>
    </row>
    <row r="134" spans="1:28" ht="15.75" thickBot="1" x14ac:dyDescent="0.3">
      <c r="A134" s="98" t="s">
        <v>262</v>
      </c>
      <c r="B134" s="99"/>
      <c r="C134" s="99" t="s">
        <v>2</v>
      </c>
      <c r="D134" s="99" t="s">
        <v>3</v>
      </c>
      <c r="E134" s="114" t="s">
        <v>4</v>
      </c>
      <c r="F134" s="99">
        <v>2028</v>
      </c>
      <c r="G134" s="99">
        <v>2029</v>
      </c>
      <c r="H134" s="99">
        <v>2030</v>
      </c>
      <c r="I134" s="99">
        <v>2031</v>
      </c>
      <c r="J134" s="99">
        <v>2032</v>
      </c>
      <c r="K134" s="99">
        <v>2033</v>
      </c>
      <c r="L134" s="99">
        <v>2034</v>
      </c>
      <c r="M134" s="99">
        <v>2035</v>
      </c>
      <c r="N134" s="99">
        <v>2036</v>
      </c>
      <c r="O134" s="99">
        <v>2037</v>
      </c>
      <c r="P134" s="99">
        <v>2038</v>
      </c>
      <c r="Q134" s="99">
        <v>2039</v>
      </c>
      <c r="R134" s="99">
        <v>2040</v>
      </c>
      <c r="S134" s="99">
        <v>2041</v>
      </c>
      <c r="T134" s="99">
        <v>2042</v>
      </c>
      <c r="U134" s="99">
        <v>2043</v>
      </c>
      <c r="V134" s="99">
        <v>2044</v>
      </c>
      <c r="W134" s="99">
        <v>2045</v>
      </c>
      <c r="X134" s="99">
        <v>2046</v>
      </c>
      <c r="Y134" s="99">
        <v>2047</v>
      </c>
      <c r="Z134" s="99">
        <v>2048</v>
      </c>
      <c r="AA134" s="99">
        <v>2049</v>
      </c>
      <c r="AB134" s="100">
        <v>2050</v>
      </c>
    </row>
    <row r="135" spans="1:28" x14ac:dyDescent="0.25">
      <c r="A135" s="101"/>
      <c r="B135" s="63"/>
      <c r="C135" s="63" t="s">
        <v>5</v>
      </c>
      <c r="D135" s="4"/>
      <c r="E135" s="7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102"/>
    </row>
    <row r="136" spans="1:28" x14ac:dyDescent="0.25">
      <c r="A136" s="101"/>
      <c r="B136" s="63"/>
      <c r="C136" s="63"/>
      <c r="D136" s="4" t="s">
        <v>6</v>
      </c>
      <c r="E136" s="70" t="s">
        <v>7</v>
      </c>
      <c r="F136" s="3">
        <v>65.131179097227061</v>
      </c>
      <c r="G136" s="3">
        <v>65.131179097227061</v>
      </c>
      <c r="H136" s="3"/>
      <c r="I136" s="3"/>
      <c r="J136" s="3"/>
      <c r="K136" s="3">
        <v>56.826337486905999</v>
      </c>
      <c r="L136" s="3">
        <v>82.600726915549799</v>
      </c>
      <c r="M136" s="3">
        <v>131.79429235279605</v>
      </c>
      <c r="N136" s="3">
        <v>106.01990292415225</v>
      </c>
      <c r="O136" s="3">
        <v>61.434111664934797</v>
      </c>
      <c r="P136" s="3">
        <v>93.528473450072269</v>
      </c>
      <c r="Q136" s="3">
        <v>75.312687365017879</v>
      </c>
      <c r="R136" s="3">
        <v>43.218325579880407</v>
      </c>
      <c r="S136" s="3">
        <v>27.169704589843629</v>
      </c>
      <c r="T136" s="3">
        <v>70.709400895447004</v>
      </c>
      <c r="U136" s="3">
        <v>66.562458312506209</v>
      </c>
      <c r="V136" s="3">
        <v>23.022762006902834</v>
      </c>
      <c r="W136" s="3">
        <v>71.35517532947361</v>
      </c>
      <c r="X136" s="3">
        <v>71.35517532947361</v>
      </c>
      <c r="Y136" s="3">
        <v>26.443872094195211</v>
      </c>
      <c r="Z136" s="3">
        <v>26.443872094195211</v>
      </c>
      <c r="AA136" s="3"/>
      <c r="AB136" s="104"/>
    </row>
    <row r="137" spans="1:28" x14ac:dyDescent="0.25">
      <c r="A137" s="101"/>
      <c r="B137" s="63"/>
      <c r="C137" s="63"/>
      <c r="D137" s="4" t="s">
        <v>6</v>
      </c>
      <c r="E137" s="70" t="s">
        <v>8</v>
      </c>
      <c r="F137" s="3">
        <v>76.624916584972993</v>
      </c>
      <c r="G137" s="3">
        <v>76.624916584972993</v>
      </c>
      <c r="H137" s="3"/>
      <c r="I137" s="3"/>
      <c r="J137" s="3"/>
      <c r="K137" s="3">
        <v>69.058509680273616</v>
      </c>
      <c r="L137" s="3">
        <v>100.75963036791036</v>
      </c>
      <c r="M137" s="3">
        <v>163.7674357488645</v>
      </c>
      <c r="N137" s="3">
        <v>132.06631506122773</v>
      </c>
      <c r="O137" s="3">
        <v>77.315858436089613</v>
      </c>
      <c r="P137" s="3">
        <v>117.9229387649724</v>
      </c>
      <c r="Q137" s="3">
        <v>95.588503138301448</v>
      </c>
      <c r="R137" s="3">
        <v>54.981422809418667</v>
      </c>
      <c r="S137" s="3">
        <v>34.960371243024781</v>
      </c>
      <c r="T137" s="3">
        <v>91.317643760919339</v>
      </c>
      <c r="U137" s="3">
        <v>87.036188301736672</v>
      </c>
      <c r="V137" s="3">
        <v>30.678915783842115</v>
      </c>
      <c r="W137" s="3">
        <v>94.113888893749049</v>
      </c>
      <c r="X137" s="3">
        <v>94.113888893749049</v>
      </c>
      <c r="Y137" s="3">
        <v>35.11540407611762</v>
      </c>
      <c r="Z137" s="3">
        <v>35.11540407611762</v>
      </c>
      <c r="AA137" s="3"/>
      <c r="AB137" s="104"/>
    </row>
    <row r="138" spans="1:28" x14ac:dyDescent="0.25">
      <c r="A138" s="117"/>
      <c r="B138" s="90"/>
      <c r="C138" s="90"/>
      <c r="D138" s="89" t="s">
        <v>6</v>
      </c>
      <c r="E138" s="126" t="s">
        <v>9</v>
      </c>
      <c r="F138" s="91">
        <v>103.44363738971356</v>
      </c>
      <c r="G138" s="91">
        <v>103.44363738971356</v>
      </c>
      <c r="H138" s="91"/>
      <c r="I138" s="91"/>
      <c r="J138" s="91"/>
      <c r="K138" s="91">
        <v>99.179774540818514</v>
      </c>
      <c r="L138" s="91">
        <v>145.69772337593764</v>
      </c>
      <c r="M138" s="91">
        <v>244.61742142696073</v>
      </c>
      <c r="N138" s="91">
        <v>198.09947259184159</v>
      </c>
      <c r="O138" s="91">
        <v>118.34059964707595</v>
      </c>
      <c r="P138" s="91">
        <v>181.13505376390501</v>
      </c>
      <c r="Q138" s="91">
        <v>148.70292725654573</v>
      </c>
      <c r="R138" s="91">
        <v>85.908473139716676</v>
      </c>
      <c r="S138" s="91">
        <v>55.78782645163529</v>
      </c>
      <c r="T138" s="91">
        <v>146.68665309340074</v>
      </c>
      <c r="U138" s="91">
        <v>143.07385348503433</v>
      </c>
      <c r="V138" s="91">
        <v>52.175026843268896</v>
      </c>
      <c r="W138" s="91">
        <v>156.85648148958174</v>
      </c>
      <c r="X138" s="91">
        <v>156.85648148958174</v>
      </c>
      <c r="Y138" s="91">
        <v>59.31656093938787</v>
      </c>
      <c r="Z138" s="91">
        <v>59.31656093938787</v>
      </c>
      <c r="AA138" s="91"/>
      <c r="AB138" s="118"/>
    </row>
    <row r="139" spans="1:28" x14ac:dyDescent="0.25">
      <c r="A139" s="101"/>
      <c r="B139" s="63"/>
      <c r="C139" s="63" t="s">
        <v>10</v>
      </c>
      <c r="D139" s="4"/>
      <c r="E139" s="7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104"/>
    </row>
    <row r="140" spans="1:28" x14ac:dyDescent="0.25">
      <c r="A140" s="101"/>
      <c r="B140" s="63"/>
      <c r="C140" s="63"/>
      <c r="D140" s="4" t="s">
        <v>11</v>
      </c>
      <c r="E140" s="70" t="s">
        <v>7</v>
      </c>
      <c r="F140" s="3"/>
      <c r="G140" s="3"/>
      <c r="H140" s="3">
        <v>7.8157414916672456</v>
      </c>
      <c r="I140" s="3">
        <v>7.8157414916672456</v>
      </c>
      <c r="J140" s="3">
        <v>7.8157414916672456</v>
      </c>
      <c r="K140" s="3">
        <v>7.8157414916672456</v>
      </c>
      <c r="L140" s="3">
        <v>7.8157414916672456</v>
      </c>
      <c r="M140" s="3">
        <v>14.634901990095967</v>
      </c>
      <c r="N140" s="3">
        <v>17.727828721533221</v>
      </c>
      <c r="O140" s="3">
        <v>30.450217072431489</v>
      </c>
      <c r="P140" s="3">
        <v>30.450217072431489</v>
      </c>
      <c r="Q140" s="3">
        <v>37.822310472223663</v>
      </c>
      <c r="R140" s="3">
        <v>41.673633886440157</v>
      </c>
      <c r="S140" s="3">
        <v>46.859832956025805</v>
      </c>
      <c r="T140" s="3">
        <v>46.859832956025805</v>
      </c>
      <c r="U140" s="3">
        <v>50.120197506807038</v>
      </c>
      <c r="V140" s="3">
        <v>55.344961063479445</v>
      </c>
      <c r="W140" s="3">
        <v>58.107692504307778</v>
      </c>
      <c r="X140" s="3">
        <v>55.344961063479445</v>
      </c>
      <c r="Y140" s="3">
        <v>63.907582103016288</v>
      </c>
      <c r="Z140" s="3">
        <v>63.907582103016288</v>
      </c>
      <c r="AA140" s="3">
        <v>67.080846754319708</v>
      </c>
      <c r="AB140" s="104">
        <v>67.080846754319708</v>
      </c>
    </row>
    <row r="141" spans="1:28" x14ac:dyDescent="0.25">
      <c r="A141" s="101"/>
      <c r="B141" s="63"/>
      <c r="C141" s="63"/>
      <c r="D141" s="4" t="s">
        <v>11</v>
      </c>
      <c r="E141" s="70" t="s">
        <v>8</v>
      </c>
      <c r="F141" s="3"/>
      <c r="G141" s="3"/>
      <c r="H141" s="3">
        <v>9.1949899901967598</v>
      </c>
      <c r="I141" s="3">
        <v>9.1949899901967598</v>
      </c>
      <c r="J141" s="3">
        <v>9.1949899901967598</v>
      </c>
      <c r="K141" s="3">
        <v>9.1949899901967598</v>
      </c>
      <c r="L141" s="3">
        <v>9.1949899901967598</v>
      </c>
      <c r="M141" s="3">
        <v>17.482011151829596</v>
      </c>
      <c r="N141" s="3">
        <v>21.286145634346003</v>
      </c>
      <c r="O141" s="3">
        <v>37.134103441693334</v>
      </c>
      <c r="P141" s="3">
        <v>37.134103441693334</v>
      </c>
      <c r="Q141" s="3">
        <v>46.412006454024088</v>
      </c>
      <c r="R141" s="3">
        <v>51.284856093490028</v>
      </c>
      <c r="S141" s="3">
        <v>57.882626830620254</v>
      </c>
      <c r="T141" s="3">
        <v>57.882626830620254</v>
      </c>
      <c r="U141" s="3">
        <v>62.07787137978324</v>
      </c>
      <c r="V141" s="3">
        <v>68.840744081930566</v>
      </c>
      <c r="W141" s="3">
        <v>72.522213975991619</v>
      </c>
      <c r="X141" s="3">
        <v>72.522213975991619</v>
      </c>
      <c r="Y141" s="3">
        <v>80.134410749180446</v>
      </c>
      <c r="Z141" s="3">
        <v>80.134410749180446</v>
      </c>
      <c r="AA141" s="3">
        <v>88.543503787477533</v>
      </c>
      <c r="AB141" s="104">
        <v>88.543503787477533</v>
      </c>
    </row>
    <row r="142" spans="1:28" x14ac:dyDescent="0.25">
      <c r="A142" s="117"/>
      <c r="B142" s="90"/>
      <c r="C142" s="90"/>
      <c r="D142" s="89" t="s">
        <v>11</v>
      </c>
      <c r="E142" s="126" t="s">
        <v>9</v>
      </c>
      <c r="F142" s="91"/>
      <c r="G142" s="91"/>
      <c r="H142" s="91">
        <v>12.413236486765625</v>
      </c>
      <c r="I142" s="91">
        <v>12.413236486765625</v>
      </c>
      <c r="J142" s="91">
        <v>12.413236486765625</v>
      </c>
      <c r="K142" s="91">
        <v>12.413236486765625</v>
      </c>
      <c r="L142" s="91">
        <v>12.413236486765625</v>
      </c>
      <c r="M142" s="91">
        <v>24.314809431663843</v>
      </c>
      <c r="N142" s="91">
        <v>29.896963291878137</v>
      </c>
      <c r="O142" s="91">
        <v>53.668900002899129</v>
      </c>
      <c r="P142" s="91">
        <v>53.668900002899129</v>
      </c>
      <c r="Q142" s="91">
        <v>67.869771960548235</v>
      </c>
      <c r="R142" s="91">
        <v>75.405106454567729</v>
      </c>
      <c r="S142" s="91">
        <v>85.71412323133373</v>
      </c>
      <c r="T142" s="91">
        <v>85.71412323133373</v>
      </c>
      <c r="U142" s="91">
        <v>92.408662405529952</v>
      </c>
      <c r="V142" s="91">
        <v>103.31652160254181</v>
      </c>
      <c r="W142" s="91">
        <v>109.57752482373408</v>
      </c>
      <c r="X142" s="91">
        <v>103.31652160254181</v>
      </c>
      <c r="Y142" s="91">
        <v>122.13929938129164</v>
      </c>
      <c r="Z142" s="91">
        <v>122.13929938129164</v>
      </c>
      <c r="AA142" s="91">
        <v>129.25728669401818</v>
      </c>
      <c r="AB142" s="118">
        <v>129.25728669401818</v>
      </c>
    </row>
    <row r="143" spans="1:28" x14ac:dyDescent="0.25">
      <c r="A143" s="101"/>
      <c r="B143" s="63"/>
      <c r="C143" s="63" t="s">
        <v>20</v>
      </c>
      <c r="D143" s="4"/>
      <c r="E143" s="7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104"/>
    </row>
    <row r="144" spans="1:28" x14ac:dyDescent="0.25">
      <c r="A144" s="101"/>
      <c r="B144" s="63"/>
      <c r="C144" s="63"/>
      <c r="D144" s="4" t="s">
        <v>11</v>
      </c>
      <c r="E144" s="70" t="s">
        <v>7</v>
      </c>
      <c r="F144" s="3"/>
      <c r="G144" s="3"/>
      <c r="H144" s="3">
        <v>1.0263828759644242</v>
      </c>
      <c r="I144" s="3">
        <v>1.0263828759644242</v>
      </c>
      <c r="J144" s="3">
        <v>1.0263828759644242</v>
      </c>
      <c r="K144" s="3">
        <v>1.0263828759644242</v>
      </c>
      <c r="L144" s="3">
        <v>1.0263828759644242</v>
      </c>
      <c r="M144" s="3">
        <v>1.9739706450009735</v>
      </c>
      <c r="N144" s="3">
        <v>2.3979145088128484</v>
      </c>
      <c r="O144" s="3">
        <v>4.4753703841905716</v>
      </c>
      <c r="P144" s="3">
        <v>4.4753703841905716</v>
      </c>
      <c r="Q144" s="3">
        <v>5.7355764237868465</v>
      </c>
      <c r="R144" s="3">
        <v>6.4161301807995725</v>
      </c>
      <c r="S144" s="3">
        <v>7.16840543911567</v>
      </c>
      <c r="T144" s="3">
        <v>7.16840543911567</v>
      </c>
      <c r="U144" s="3">
        <v>7.7330897562098198</v>
      </c>
      <c r="V144" s="3">
        <v>8.5506095769387702</v>
      </c>
      <c r="W144" s="3">
        <v>9.0586942496390197</v>
      </c>
      <c r="X144" s="3">
        <v>9.0586942496390197</v>
      </c>
      <c r="Y144" s="3">
        <v>10.100228680857144</v>
      </c>
      <c r="Z144" s="3">
        <v>10.100228680857144</v>
      </c>
      <c r="AA144" s="3">
        <v>10.722279399596093</v>
      </c>
      <c r="AB144" s="104">
        <v>10.722279399596093</v>
      </c>
    </row>
    <row r="145" spans="1:28" x14ac:dyDescent="0.25">
      <c r="A145" s="101"/>
      <c r="B145" s="63"/>
      <c r="C145" s="63"/>
      <c r="D145" s="4" t="s">
        <v>11</v>
      </c>
      <c r="E145" s="70" t="s">
        <v>8</v>
      </c>
      <c r="F145" s="3"/>
      <c r="G145" s="3"/>
      <c r="H145" s="3">
        <v>1.2075092658404993</v>
      </c>
      <c r="I145" s="3">
        <v>1.2075092658404993</v>
      </c>
      <c r="J145" s="3">
        <v>1.2075092658404993</v>
      </c>
      <c r="K145" s="3">
        <v>1.2075092658404993</v>
      </c>
      <c r="L145" s="3">
        <v>1.2075092658404993</v>
      </c>
      <c r="M145" s="3">
        <v>2.3223184058834985</v>
      </c>
      <c r="N145" s="3">
        <v>2.821075892720998</v>
      </c>
      <c r="O145" s="3">
        <v>5.2651416284594967</v>
      </c>
      <c r="P145" s="3">
        <v>5.2651416284594967</v>
      </c>
      <c r="Q145" s="3">
        <v>6.7477369691609956</v>
      </c>
      <c r="R145" s="3">
        <v>7.5483884479994972</v>
      </c>
      <c r="S145" s="3">
        <v>8.433418163665495</v>
      </c>
      <c r="T145" s="3">
        <v>8.433418163665495</v>
      </c>
      <c r="U145" s="3">
        <v>9.0977526543644949</v>
      </c>
      <c r="V145" s="3">
        <v>10.059540678751494</v>
      </c>
      <c r="W145" s="3">
        <v>10.657287352516494</v>
      </c>
      <c r="X145" s="3">
        <v>10.657287352516494</v>
      </c>
      <c r="Y145" s="3">
        <v>11.882621977478992</v>
      </c>
      <c r="Z145" s="3">
        <v>11.882621977478992</v>
      </c>
      <c r="AA145" s="3">
        <v>12.614446352465993</v>
      </c>
      <c r="AB145" s="104">
        <v>12.614446352465993</v>
      </c>
    </row>
    <row r="146" spans="1:28" x14ac:dyDescent="0.25">
      <c r="A146" s="117"/>
      <c r="B146" s="90"/>
      <c r="C146" s="90"/>
      <c r="D146" s="89" t="s">
        <v>11</v>
      </c>
      <c r="E146" s="126" t="s">
        <v>9</v>
      </c>
      <c r="F146" s="91"/>
      <c r="G146" s="91"/>
      <c r="H146" s="91">
        <v>1.6301375088846741</v>
      </c>
      <c r="I146" s="91">
        <v>1.6301375088846741</v>
      </c>
      <c r="J146" s="91">
        <v>1.6301375088846741</v>
      </c>
      <c r="K146" s="91">
        <v>1.6301375088846741</v>
      </c>
      <c r="L146" s="91">
        <v>1.6301375088846741</v>
      </c>
      <c r="M146" s="91">
        <v>3.1351298479427232</v>
      </c>
      <c r="N146" s="91">
        <v>3.8084524551733474</v>
      </c>
      <c r="O146" s="91">
        <v>7.1079411984203213</v>
      </c>
      <c r="P146" s="91">
        <v>7.1079411984203213</v>
      </c>
      <c r="Q146" s="91">
        <v>9.1094449083673457</v>
      </c>
      <c r="R146" s="91">
        <v>10.190324404799323</v>
      </c>
      <c r="S146" s="91">
        <v>11.385114520948418</v>
      </c>
      <c r="T146" s="91">
        <v>11.385114520948418</v>
      </c>
      <c r="U146" s="91">
        <v>12.281966083392069</v>
      </c>
      <c r="V146" s="91">
        <v>13.580379916314518</v>
      </c>
      <c r="W146" s="91">
        <v>14.387337925897269</v>
      </c>
      <c r="X146" s="91">
        <v>14.387337925897269</v>
      </c>
      <c r="Y146" s="91">
        <v>16.041539669596641</v>
      </c>
      <c r="Z146" s="91">
        <v>16.041539669596641</v>
      </c>
      <c r="AA146" s="91">
        <v>17.029502575829092</v>
      </c>
      <c r="AB146" s="118">
        <v>17.029502575829092</v>
      </c>
    </row>
    <row r="147" spans="1:28" x14ac:dyDescent="0.25">
      <c r="A147" s="101"/>
      <c r="B147" s="63"/>
      <c r="C147" s="63" t="s">
        <v>12</v>
      </c>
      <c r="D147" s="4"/>
      <c r="E147" s="70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104"/>
    </row>
    <row r="148" spans="1:28" x14ac:dyDescent="0.25">
      <c r="A148" s="101"/>
      <c r="B148" s="63"/>
      <c r="C148" s="63"/>
      <c r="D148" s="4" t="s">
        <v>13</v>
      </c>
      <c r="E148" s="70" t="s">
        <v>7</v>
      </c>
      <c r="F148" s="3"/>
      <c r="G148" s="3"/>
      <c r="H148" s="164">
        <v>37636.137000000002</v>
      </c>
      <c r="I148" s="164">
        <v>37636.137000000002</v>
      </c>
      <c r="J148" s="164">
        <v>37636.137000000002</v>
      </c>
      <c r="K148" s="164">
        <v>37636.137000000002</v>
      </c>
      <c r="L148" s="164">
        <v>37636.137000000002</v>
      </c>
      <c r="M148" s="164">
        <v>72382.959000000003</v>
      </c>
      <c r="N148" s="164">
        <v>87928.434000000008</v>
      </c>
      <c r="O148" s="164">
        <v>164106.06300000002</v>
      </c>
      <c r="P148" s="164">
        <v>164106.06300000002</v>
      </c>
      <c r="Q148" s="164">
        <v>210316.19400000002</v>
      </c>
      <c r="R148" s="164">
        <v>235271.223</v>
      </c>
      <c r="S148" s="164">
        <v>262856.18700000003</v>
      </c>
      <c r="T148" s="164">
        <v>262856.18700000003</v>
      </c>
      <c r="U148" s="164">
        <v>283562.43300000002</v>
      </c>
      <c r="V148" s="164">
        <v>313539.83100000001</v>
      </c>
      <c r="W148" s="164">
        <v>332170.641</v>
      </c>
      <c r="X148" s="164">
        <v>332170.641</v>
      </c>
      <c r="Y148" s="164">
        <v>388993.17599999998</v>
      </c>
      <c r="Z148" s="164">
        <v>388993.17599999998</v>
      </c>
      <c r="AA148" s="164">
        <v>411802.97399999993</v>
      </c>
      <c r="AB148" s="165">
        <v>411802.97399999993</v>
      </c>
    </row>
    <row r="149" spans="1:28" x14ac:dyDescent="0.25">
      <c r="A149" s="101"/>
      <c r="B149" s="63"/>
      <c r="C149" s="63"/>
      <c r="D149" s="4" t="s">
        <v>13</v>
      </c>
      <c r="E149" s="70" t="s">
        <v>8</v>
      </c>
      <c r="F149" s="3"/>
      <c r="G149" s="3"/>
      <c r="H149" s="164">
        <v>37636.137000000002</v>
      </c>
      <c r="I149" s="164">
        <v>37636.137000000002</v>
      </c>
      <c r="J149" s="164">
        <v>37636.137000000002</v>
      </c>
      <c r="K149" s="164">
        <v>37636.137000000002</v>
      </c>
      <c r="L149" s="164">
        <v>37636.137000000002</v>
      </c>
      <c r="M149" s="164">
        <v>72382.959000000003</v>
      </c>
      <c r="N149" s="164">
        <v>87928.434000000008</v>
      </c>
      <c r="O149" s="164">
        <v>164106.06300000002</v>
      </c>
      <c r="P149" s="164">
        <v>164106.06300000002</v>
      </c>
      <c r="Q149" s="164">
        <v>210316.19400000002</v>
      </c>
      <c r="R149" s="164">
        <v>235271.223</v>
      </c>
      <c r="S149" s="164">
        <v>262856.18700000003</v>
      </c>
      <c r="T149" s="164">
        <v>262856.18700000003</v>
      </c>
      <c r="U149" s="164">
        <v>283562.43300000002</v>
      </c>
      <c r="V149" s="164">
        <v>313539.83100000001</v>
      </c>
      <c r="W149" s="164">
        <v>332170.641</v>
      </c>
      <c r="X149" s="164">
        <v>332170.641</v>
      </c>
      <c r="Y149" s="164">
        <v>388993.17599999998</v>
      </c>
      <c r="Z149" s="164">
        <v>388993.17599999998</v>
      </c>
      <c r="AA149" s="164">
        <v>411802.97399999993</v>
      </c>
      <c r="AB149" s="165">
        <v>411802.97399999993</v>
      </c>
    </row>
    <row r="150" spans="1:28" x14ac:dyDescent="0.25">
      <c r="A150" s="117"/>
      <c r="B150" s="90"/>
      <c r="C150" s="90"/>
      <c r="D150" s="89" t="s">
        <v>13</v>
      </c>
      <c r="E150" s="126" t="s">
        <v>9</v>
      </c>
      <c r="F150" s="91"/>
      <c r="G150" s="91"/>
      <c r="H150" s="166">
        <v>37636.137000000002</v>
      </c>
      <c r="I150" s="166">
        <v>37636.137000000002</v>
      </c>
      <c r="J150" s="166">
        <v>37636.137000000002</v>
      </c>
      <c r="K150" s="166">
        <v>37636.137000000002</v>
      </c>
      <c r="L150" s="166">
        <v>37636.137000000002</v>
      </c>
      <c r="M150" s="166">
        <v>72382.959000000003</v>
      </c>
      <c r="N150" s="166">
        <v>87928.434000000008</v>
      </c>
      <c r="O150" s="166">
        <v>164106.06300000002</v>
      </c>
      <c r="P150" s="166">
        <v>164106.06300000002</v>
      </c>
      <c r="Q150" s="166">
        <v>210316.19400000002</v>
      </c>
      <c r="R150" s="166">
        <v>235271.223</v>
      </c>
      <c r="S150" s="166">
        <v>262856.18700000003</v>
      </c>
      <c r="T150" s="166">
        <v>262856.18700000003</v>
      </c>
      <c r="U150" s="166">
        <v>283562.43300000002</v>
      </c>
      <c r="V150" s="166">
        <v>313539.83100000001</v>
      </c>
      <c r="W150" s="166">
        <v>332170.641</v>
      </c>
      <c r="X150" s="166">
        <v>332170.641</v>
      </c>
      <c r="Y150" s="166">
        <v>388993.17599999998</v>
      </c>
      <c r="Z150" s="166">
        <v>388993.17599999998</v>
      </c>
      <c r="AA150" s="166">
        <v>411802.97399999993</v>
      </c>
      <c r="AB150" s="167">
        <v>411802.97399999993</v>
      </c>
    </row>
    <row r="151" spans="1:28" x14ac:dyDescent="0.25">
      <c r="A151" s="101"/>
      <c r="B151" s="63"/>
      <c r="C151" s="63" t="s">
        <v>22</v>
      </c>
      <c r="D151" s="4"/>
      <c r="E151" s="70"/>
      <c r="F151" s="3"/>
      <c r="G151" s="3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3"/>
    </row>
    <row r="152" spans="1:28" x14ac:dyDescent="0.25">
      <c r="A152" s="101"/>
      <c r="B152" s="63"/>
      <c r="C152" s="63"/>
      <c r="D152" s="4" t="s">
        <v>13</v>
      </c>
      <c r="E152" s="70" t="s">
        <v>7</v>
      </c>
      <c r="F152" s="3"/>
      <c r="G152" s="3"/>
      <c r="H152" s="164">
        <v>209106.37717200001</v>
      </c>
      <c r="I152" s="164">
        <v>209106.37717200001</v>
      </c>
      <c r="J152" s="164">
        <v>209106.37717200001</v>
      </c>
      <c r="K152" s="164">
        <v>209106.37717200001</v>
      </c>
      <c r="L152" s="164">
        <v>209106.37717200001</v>
      </c>
      <c r="M152" s="164">
        <v>402159.72020400001</v>
      </c>
      <c r="N152" s="164">
        <v>488530.379304</v>
      </c>
      <c r="O152" s="164">
        <v>911773.28602800006</v>
      </c>
      <c r="P152" s="164">
        <v>911773.28602800006</v>
      </c>
      <c r="Q152" s="164">
        <v>1168516.7738640001</v>
      </c>
      <c r="R152" s="164">
        <v>1307166.9149880002</v>
      </c>
      <c r="S152" s="164">
        <v>1460428.9749720001</v>
      </c>
      <c r="T152" s="164">
        <v>1460428.9749720001</v>
      </c>
      <c r="U152" s="164">
        <v>1575472.8777480002</v>
      </c>
      <c r="V152" s="164">
        <v>1742027.3010360003</v>
      </c>
      <c r="W152" s="164">
        <v>1845540.0813960002</v>
      </c>
      <c r="X152" s="164">
        <v>1845540.0813960002</v>
      </c>
      <c r="Y152" s="164">
        <v>2161246.0858560004</v>
      </c>
      <c r="Z152" s="164">
        <v>2161246.0858560004</v>
      </c>
      <c r="AA152" s="164">
        <v>2287977.3235440003</v>
      </c>
      <c r="AB152" s="165">
        <v>2287977.3235440003</v>
      </c>
    </row>
    <row r="153" spans="1:28" x14ac:dyDescent="0.25">
      <c r="A153" s="101"/>
      <c r="B153" s="63"/>
      <c r="C153" s="63"/>
      <c r="D153" s="4" t="s">
        <v>13</v>
      </c>
      <c r="E153" s="70" t="s">
        <v>8</v>
      </c>
      <c r="F153" s="3"/>
      <c r="G153" s="3"/>
      <c r="H153" s="164">
        <v>342146.7</v>
      </c>
      <c r="I153" s="164">
        <v>342146.7</v>
      </c>
      <c r="J153" s="164">
        <v>342146.7</v>
      </c>
      <c r="K153" s="164">
        <v>342146.7</v>
      </c>
      <c r="L153" s="164">
        <v>342146.7</v>
      </c>
      <c r="M153" s="164">
        <v>658026.9</v>
      </c>
      <c r="N153" s="164">
        <v>799349.4</v>
      </c>
      <c r="O153" s="164">
        <v>1491873.2999999998</v>
      </c>
      <c r="P153" s="164">
        <v>1491873.2999999998</v>
      </c>
      <c r="Q153" s="164">
        <v>1911965.4</v>
      </c>
      <c r="R153" s="164">
        <v>2138829.2999999998</v>
      </c>
      <c r="S153" s="164">
        <v>2389601.7000000002</v>
      </c>
      <c r="T153" s="164">
        <v>2389601.7000000002</v>
      </c>
      <c r="U153" s="164">
        <v>2577840.3000000003</v>
      </c>
      <c r="V153" s="164">
        <v>2850362.1000000006</v>
      </c>
      <c r="W153" s="164">
        <v>3019733.1000000006</v>
      </c>
      <c r="X153" s="164">
        <v>3019733.1000000006</v>
      </c>
      <c r="Y153" s="164">
        <v>3536301.6000000006</v>
      </c>
      <c r="Z153" s="164">
        <v>3536301.6000000006</v>
      </c>
      <c r="AA153" s="164">
        <v>3743663.4000000004</v>
      </c>
      <c r="AB153" s="165">
        <v>3743663.4000000004</v>
      </c>
    </row>
    <row r="154" spans="1:28" x14ac:dyDescent="0.25">
      <c r="A154" s="101"/>
      <c r="B154" s="63"/>
      <c r="C154" s="63"/>
      <c r="D154" s="4" t="s">
        <v>13</v>
      </c>
      <c r="E154" s="70" t="s">
        <v>9</v>
      </c>
      <c r="F154" s="3"/>
      <c r="G154" s="3"/>
      <c r="H154" s="164">
        <v>342146.7</v>
      </c>
      <c r="I154" s="164">
        <v>342146.7</v>
      </c>
      <c r="J154" s="164">
        <v>342146.7</v>
      </c>
      <c r="K154" s="164">
        <v>342146.7</v>
      </c>
      <c r="L154" s="164">
        <v>342146.7</v>
      </c>
      <c r="M154" s="164">
        <v>658026.9</v>
      </c>
      <c r="N154" s="164">
        <v>799349.4</v>
      </c>
      <c r="O154" s="164">
        <v>1491873.2999999998</v>
      </c>
      <c r="P154" s="164">
        <v>1491873.2999999998</v>
      </c>
      <c r="Q154" s="164">
        <v>1911965.4</v>
      </c>
      <c r="R154" s="164">
        <v>2138829.2999999998</v>
      </c>
      <c r="S154" s="164">
        <v>2389601.7000000002</v>
      </c>
      <c r="T154" s="164">
        <v>2389601.7000000002</v>
      </c>
      <c r="U154" s="164">
        <v>2577840.3000000003</v>
      </c>
      <c r="V154" s="164">
        <v>2850362.1000000006</v>
      </c>
      <c r="W154" s="164">
        <v>3019733.1000000006</v>
      </c>
      <c r="X154" s="164">
        <v>3019733.1000000006</v>
      </c>
      <c r="Y154" s="164">
        <v>3536301.6000000006</v>
      </c>
      <c r="Z154" s="164">
        <v>3536301.6000000006</v>
      </c>
      <c r="AA154" s="164">
        <v>3743663.4000000004</v>
      </c>
      <c r="AB154" s="165">
        <v>3743663.4000000004</v>
      </c>
    </row>
    <row r="155" spans="1:28" ht="15.75" thickBot="1" x14ac:dyDescent="0.3">
      <c r="A155" s="101"/>
      <c r="B155" s="63"/>
      <c r="C155" s="63"/>
      <c r="D155" s="4"/>
      <c r="E155" s="7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102"/>
    </row>
    <row r="156" spans="1:28" ht="15.75" thickBot="1" x14ac:dyDescent="0.3">
      <c r="A156" s="98" t="s">
        <v>111</v>
      </c>
      <c r="B156" s="99"/>
      <c r="C156" s="99" t="s">
        <v>2</v>
      </c>
      <c r="D156" s="99" t="s">
        <v>3</v>
      </c>
      <c r="E156" s="114" t="s">
        <v>4</v>
      </c>
      <c r="F156" s="99">
        <v>2028</v>
      </c>
      <c r="G156" s="99">
        <v>2029</v>
      </c>
      <c r="H156" s="99">
        <v>2030</v>
      </c>
      <c r="I156" s="99">
        <v>2031</v>
      </c>
      <c r="J156" s="99">
        <v>2032</v>
      </c>
      <c r="K156" s="99">
        <v>2033</v>
      </c>
      <c r="L156" s="99">
        <v>2034</v>
      </c>
      <c r="M156" s="99">
        <v>2035</v>
      </c>
      <c r="N156" s="99">
        <v>2036</v>
      </c>
      <c r="O156" s="99">
        <v>2037</v>
      </c>
      <c r="P156" s="99">
        <v>2038</v>
      </c>
      <c r="Q156" s="99">
        <v>2039</v>
      </c>
      <c r="R156" s="99">
        <v>2040</v>
      </c>
      <c r="S156" s="99">
        <v>2041</v>
      </c>
      <c r="T156" s="99">
        <v>2042</v>
      </c>
      <c r="U156" s="99">
        <v>2043</v>
      </c>
      <c r="V156" s="99">
        <v>2044</v>
      </c>
      <c r="W156" s="99">
        <v>2045</v>
      </c>
      <c r="X156" s="99">
        <v>2046</v>
      </c>
      <c r="Y156" s="99">
        <v>2047</v>
      </c>
      <c r="Z156" s="99">
        <v>2048</v>
      </c>
      <c r="AA156" s="99">
        <v>2049</v>
      </c>
      <c r="AB156" s="100">
        <v>2050</v>
      </c>
    </row>
    <row r="157" spans="1:28" x14ac:dyDescent="0.25">
      <c r="A157" s="101"/>
      <c r="B157" s="63"/>
      <c r="C157" s="63" t="s">
        <v>5</v>
      </c>
      <c r="D157" s="4"/>
      <c r="E157" s="7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102"/>
    </row>
    <row r="158" spans="1:28" x14ac:dyDescent="0.25">
      <c r="A158" s="101"/>
      <c r="B158" s="63"/>
      <c r="C158" s="63"/>
      <c r="D158" s="4" t="s">
        <v>6</v>
      </c>
      <c r="E158" s="70" t="s">
        <v>7</v>
      </c>
      <c r="F158" s="119">
        <v>63.508894911933176</v>
      </c>
      <c r="G158" s="119">
        <v>63.508894911933176</v>
      </c>
      <c r="H158" s="119"/>
      <c r="I158" s="119"/>
      <c r="J158" s="119"/>
      <c r="K158" s="119">
        <v>57.46752020735255</v>
      </c>
      <c r="L158" s="119">
        <v>84.048031656221966</v>
      </c>
      <c r="M158" s="119">
        <v>140.48354997714921</v>
      </c>
      <c r="N158" s="119">
        <v>113.90303852827977</v>
      </c>
      <c r="O158" s="119">
        <v>66.456599938647614</v>
      </c>
      <c r="P158" s="119">
        <v>100.50962575255394</v>
      </c>
      <c r="Q158" s="119">
        <v>80.905173770437074</v>
      </c>
      <c r="R158" s="119">
        <v>46.85214795653075</v>
      </c>
      <c r="S158" s="119">
        <v>30.324163635229951</v>
      </c>
      <c r="T158" s="119">
        <v>78.85405232692338</v>
      </c>
      <c r="U158" s="119">
        <v>74.547505478971118</v>
      </c>
      <c r="V158" s="119">
        <v>26.017616787277674</v>
      </c>
      <c r="W158" s="119">
        <v>84.699593830543094</v>
      </c>
      <c r="X158" s="119">
        <v>84.699593830543094</v>
      </c>
      <c r="Y158" s="119">
        <v>30.733515641134836</v>
      </c>
      <c r="Z158" s="119">
        <v>30.733515641134836</v>
      </c>
      <c r="AA158" s="119"/>
      <c r="AB158" s="102"/>
    </row>
    <row r="159" spans="1:28" x14ac:dyDescent="0.25">
      <c r="A159" s="101"/>
      <c r="B159" s="63"/>
      <c r="C159" s="63"/>
      <c r="D159" s="4" t="s">
        <v>6</v>
      </c>
      <c r="E159" s="70" t="s">
        <v>8</v>
      </c>
      <c r="F159" s="119">
        <v>63.508894911933176</v>
      </c>
      <c r="G159" s="119">
        <v>63.508894911933176</v>
      </c>
      <c r="H159" s="119"/>
      <c r="I159" s="119"/>
      <c r="J159" s="119"/>
      <c r="K159" s="119">
        <v>57.46752020735255</v>
      </c>
      <c r="L159" s="119">
        <v>84.048031656221966</v>
      </c>
      <c r="M159" s="119">
        <v>140.48354997714921</v>
      </c>
      <c r="N159" s="119">
        <v>113.90303852827977</v>
      </c>
      <c r="O159" s="119">
        <v>66.456599938647614</v>
      </c>
      <c r="P159" s="119">
        <v>100.50962575255394</v>
      </c>
      <c r="Q159" s="119">
        <v>80.905173770437074</v>
      </c>
      <c r="R159" s="119">
        <v>46.85214795653075</v>
      </c>
      <c r="S159" s="119">
        <v>30.324163635229951</v>
      </c>
      <c r="T159" s="119">
        <v>78.85405232692338</v>
      </c>
      <c r="U159" s="119">
        <v>74.547505478971118</v>
      </c>
      <c r="V159" s="119">
        <v>26.017616787277674</v>
      </c>
      <c r="W159" s="119">
        <v>84.699593830543094</v>
      </c>
      <c r="X159" s="119">
        <v>84.699593830543094</v>
      </c>
      <c r="Y159" s="119">
        <v>30.733515641134836</v>
      </c>
      <c r="Z159" s="119">
        <v>30.733515641134836</v>
      </c>
      <c r="AA159" s="119"/>
      <c r="AB159" s="102"/>
    </row>
    <row r="160" spans="1:28" x14ac:dyDescent="0.25">
      <c r="A160" s="117"/>
      <c r="B160" s="90"/>
      <c r="C160" s="90"/>
      <c r="D160" s="89" t="s">
        <v>6</v>
      </c>
      <c r="E160" s="126" t="s">
        <v>9</v>
      </c>
      <c r="F160" s="119">
        <v>63.508894911933176</v>
      </c>
      <c r="G160" s="119">
        <v>63.508894911933176</v>
      </c>
      <c r="H160" s="119"/>
      <c r="I160" s="119"/>
      <c r="J160" s="119"/>
      <c r="K160" s="119">
        <v>57.46752020735255</v>
      </c>
      <c r="L160" s="119">
        <v>84.048031656221966</v>
      </c>
      <c r="M160" s="119">
        <v>140.48354997714921</v>
      </c>
      <c r="N160" s="119">
        <v>113.90303852827977</v>
      </c>
      <c r="O160" s="119">
        <v>66.456599938647614</v>
      </c>
      <c r="P160" s="119">
        <v>100.50962575255394</v>
      </c>
      <c r="Q160" s="119">
        <v>80.905173770437074</v>
      </c>
      <c r="R160" s="119">
        <v>46.85214795653075</v>
      </c>
      <c r="S160" s="119">
        <v>30.324163635229951</v>
      </c>
      <c r="T160" s="119">
        <v>78.85405232692338</v>
      </c>
      <c r="U160" s="119">
        <v>74.547505478971118</v>
      </c>
      <c r="V160" s="119">
        <v>26.017616787277674</v>
      </c>
      <c r="W160" s="119">
        <v>84.699593830543094</v>
      </c>
      <c r="X160" s="119">
        <v>84.699593830543094</v>
      </c>
      <c r="Y160" s="119">
        <v>30.733515641134836</v>
      </c>
      <c r="Z160" s="119">
        <v>30.733515641134836</v>
      </c>
      <c r="AA160" s="119"/>
      <c r="AB160" s="102"/>
    </row>
    <row r="161" spans="1:28" x14ac:dyDescent="0.25">
      <c r="A161" s="101"/>
      <c r="B161" s="63"/>
      <c r="C161" s="63" t="s">
        <v>10</v>
      </c>
      <c r="D161" s="4"/>
      <c r="E161" s="70"/>
      <c r="F161" s="194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  <c r="Z161" s="195"/>
      <c r="AA161" s="195"/>
      <c r="AB161" s="196"/>
    </row>
    <row r="162" spans="1:28" x14ac:dyDescent="0.25">
      <c r="A162" s="101"/>
      <c r="B162" s="63"/>
      <c r="C162" s="63"/>
      <c r="D162" s="4" t="s">
        <v>11</v>
      </c>
      <c r="E162" s="70" t="s">
        <v>7</v>
      </c>
      <c r="F162" s="4"/>
      <c r="G162" s="4"/>
      <c r="H162" s="119">
        <v>7.6210673894319809</v>
      </c>
      <c r="I162" s="119">
        <v>7.6210673894319809</v>
      </c>
      <c r="J162" s="119">
        <v>7.6210673894319809</v>
      </c>
      <c r="K162" s="119">
        <v>7.6210673894319809</v>
      </c>
      <c r="L162" s="119">
        <v>7.6210673894319809</v>
      </c>
      <c r="M162" s="119">
        <v>14.51716981431429</v>
      </c>
      <c r="N162" s="119">
        <v>17.706831188178619</v>
      </c>
      <c r="O162" s="119">
        <v>31.375195811572194</v>
      </c>
      <c r="P162" s="119">
        <v>31.375195811572194</v>
      </c>
      <c r="Q162" s="119">
        <v>39.349987804209903</v>
      </c>
      <c r="R162" s="119">
        <v>43.436350901878669</v>
      </c>
      <c r="S162" s="119">
        <v>49.058608656662351</v>
      </c>
      <c r="T162" s="119">
        <v>49.058608656662351</v>
      </c>
      <c r="U162" s="119">
        <v>52.69750829288995</v>
      </c>
      <c r="V162" s="119">
        <v>58.521094935893167</v>
      </c>
      <c r="W162" s="119">
        <v>58.521094935893167</v>
      </c>
      <c r="X162" s="119">
        <v>58.521094935893167</v>
      </c>
      <c r="Y162" s="119">
        <v>68.685046195558343</v>
      </c>
      <c r="Z162" s="119">
        <v>68.685046195558343</v>
      </c>
      <c r="AA162" s="119">
        <v>72.373068072494519</v>
      </c>
      <c r="AB162" s="120">
        <v>72.373068072494519</v>
      </c>
    </row>
    <row r="163" spans="1:28" x14ac:dyDescent="0.25">
      <c r="A163" s="101"/>
      <c r="B163" s="63"/>
      <c r="C163" s="63"/>
      <c r="D163" s="4" t="s">
        <v>11</v>
      </c>
      <c r="E163" s="70" t="s">
        <v>8</v>
      </c>
      <c r="F163" s="4"/>
      <c r="G163" s="4"/>
      <c r="H163" s="119">
        <v>7.6210673894319809</v>
      </c>
      <c r="I163" s="119">
        <v>7.6210673894319809</v>
      </c>
      <c r="J163" s="119">
        <v>7.6210673894319809</v>
      </c>
      <c r="K163" s="119">
        <v>7.6210673894319809</v>
      </c>
      <c r="L163" s="119">
        <v>7.6210673894319809</v>
      </c>
      <c r="M163" s="119">
        <v>14.51716981431429</v>
      </c>
      <c r="N163" s="119">
        <v>17.706831188178619</v>
      </c>
      <c r="O163" s="119">
        <v>31.375195811572194</v>
      </c>
      <c r="P163" s="119">
        <v>31.375195811572194</v>
      </c>
      <c r="Q163" s="119">
        <v>39.349987804209903</v>
      </c>
      <c r="R163" s="119">
        <v>43.436350901878669</v>
      </c>
      <c r="S163" s="119">
        <v>49.058608656662351</v>
      </c>
      <c r="T163" s="119">
        <v>49.058608656662351</v>
      </c>
      <c r="U163" s="119">
        <v>52.69750829288995</v>
      </c>
      <c r="V163" s="119">
        <v>58.521094935893167</v>
      </c>
      <c r="W163" s="119">
        <v>58.521094935893167</v>
      </c>
      <c r="X163" s="119">
        <v>58.521094935893167</v>
      </c>
      <c r="Y163" s="119">
        <v>68.685046195558343</v>
      </c>
      <c r="Z163" s="119">
        <v>68.685046195558343</v>
      </c>
      <c r="AA163" s="119">
        <v>72.373068072494519</v>
      </c>
      <c r="AB163" s="120">
        <v>72.373068072494519</v>
      </c>
    </row>
    <row r="164" spans="1:28" x14ac:dyDescent="0.25">
      <c r="A164" s="117"/>
      <c r="B164" s="90"/>
      <c r="C164" s="90"/>
      <c r="D164" s="89" t="s">
        <v>11</v>
      </c>
      <c r="E164" s="126" t="s">
        <v>9</v>
      </c>
      <c r="F164" s="89"/>
      <c r="G164" s="89"/>
      <c r="H164" s="119">
        <v>7.6210673894319809</v>
      </c>
      <c r="I164" s="119">
        <v>7.6210673894319809</v>
      </c>
      <c r="J164" s="119">
        <v>7.6210673894319809</v>
      </c>
      <c r="K164" s="119">
        <v>7.6210673894319809</v>
      </c>
      <c r="L164" s="119">
        <v>7.6210673894319809</v>
      </c>
      <c r="M164" s="119">
        <v>14.51716981431429</v>
      </c>
      <c r="N164" s="119">
        <v>17.706831188178619</v>
      </c>
      <c r="O164" s="119">
        <v>31.375195811572194</v>
      </c>
      <c r="P164" s="119">
        <v>31.375195811572194</v>
      </c>
      <c r="Q164" s="119">
        <v>39.349987804209903</v>
      </c>
      <c r="R164" s="119">
        <v>43.436350901878669</v>
      </c>
      <c r="S164" s="119">
        <v>49.058608656662351</v>
      </c>
      <c r="T164" s="119">
        <v>49.058608656662351</v>
      </c>
      <c r="U164" s="119">
        <v>52.69750829288995</v>
      </c>
      <c r="V164" s="119">
        <v>58.521094935893167</v>
      </c>
      <c r="W164" s="119">
        <v>58.521094935893167</v>
      </c>
      <c r="X164" s="119">
        <v>58.521094935893167</v>
      </c>
      <c r="Y164" s="119">
        <v>68.685046195558343</v>
      </c>
      <c r="Z164" s="119">
        <v>68.685046195558343</v>
      </c>
      <c r="AA164" s="119">
        <v>72.373068072494519</v>
      </c>
      <c r="AB164" s="120">
        <v>72.373068072494519</v>
      </c>
    </row>
    <row r="165" spans="1:28" x14ac:dyDescent="0.25">
      <c r="A165" s="101"/>
      <c r="B165" s="63"/>
      <c r="C165" s="63" t="s">
        <v>20</v>
      </c>
      <c r="D165" s="4"/>
      <c r="E165" s="70"/>
      <c r="F165" s="4"/>
      <c r="G165" s="4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  <c r="Z165" s="195"/>
      <c r="AA165" s="195"/>
      <c r="AB165" s="196"/>
    </row>
    <row r="166" spans="1:28" x14ac:dyDescent="0.25">
      <c r="A166" s="101"/>
      <c r="B166" s="63"/>
      <c r="C166" s="63"/>
      <c r="D166" s="4" t="s">
        <v>11</v>
      </c>
      <c r="E166" s="70" t="s">
        <v>7</v>
      </c>
      <c r="F166" s="4"/>
      <c r="G166" s="4"/>
      <c r="H166" s="119">
        <v>0.89823356774549912</v>
      </c>
      <c r="I166" s="119">
        <v>0.89823356774549912</v>
      </c>
      <c r="J166" s="119">
        <v>0.89823356774549912</v>
      </c>
      <c r="K166" s="119">
        <v>0.89823356774549912</v>
      </c>
      <c r="L166" s="119">
        <v>0.89823356774549912</v>
      </c>
      <c r="M166" s="119">
        <v>1.7319439093319986</v>
      </c>
      <c r="N166" s="119">
        <v>2.1096814375259982</v>
      </c>
      <c r="O166" s="119">
        <v>4.0283247024944968</v>
      </c>
      <c r="P166" s="119">
        <v>4.0283247024944968</v>
      </c>
      <c r="Q166" s="119">
        <v>5.2036549388864959</v>
      </c>
      <c r="R166" s="119">
        <v>5.8101777115919955</v>
      </c>
      <c r="S166" s="119">
        <v>6.4999352554649947</v>
      </c>
      <c r="T166" s="119">
        <v>6.4999352554649947</v>
      </c>
      <c r="U166" s="119">
        <v>7.0307161333694941</v>
      </c>
      <c r="V166" s="119">
        <v>7.7913812533364935</v>
      </c>
      <c r="W166" s="119">
        <v>7.7913812533364935</v>
      </c>
      <c r="X166" s="119">
        <v>7.7913812533364935</v>
      </c>
      <c r="Y166" s="119">
        <v>9.355216652887492</v>
      </c>
      <c r="Z166" s="119">
        <v>9.355216652887492</v>
      </c>
      <c r="AA166" s="119">
        <v>9.9482655885659916</v>
      </c>
      <c r="AB166" s="120">
        <v>9.9482655885659916</v>
      </c>
    </row>
    <row r="167" spans="1:28" x14ac:dyDescent="0.25">
      <c r="A167" s="101"/>
      <c r="B167" s="63"/>
      <c r="C167" s="63"/>
      <c r="D167" s="4" t="s">
        <v>11</v>
      </c>
      <c r="E167" s="70" t="s">
        <v>8</v>
      </c>
      <c r="F167" s="4"/>
      <c r="G167" s="4"/>
      <c r="H167" s="119">
        <v>0.89823356774549912</v>
      </c>
      <c r="I167" s="119">
        <v>0.89823356774549912</v>
      </c>
      <c r="J167" s="119">
        <v>0.89823356774549912</v>
      </c>
      <c r="K167" s="119">
        <v>0.89823356774549912</v>
      </c>
      <c r="L167" s="119">
        <v>0.89823356774549912</v>
      </c>
      <c r="M167" s="119">
        <v>1.7319439093319986</v>
      </c>
      <c r="N167" s="119">
        <v>2.1096814375259982</v>
      </c>
      <c r="O167" s="119">
        <v>4.0283247024944968</v>
      </c>
      <c r="P167" s="119">
        <v>4.0283247024944968</v>
      </c>
      <c r="Q167" s="119">
        <v>5.2036549388864959</v>
      </c>
      <c r="R167" s="119">
        <v>5.8101777115919955</v>
      </c>
      <c r="S167" s="119">
        <v>6.4999352554649947</v>
      </c>
      <c r="T167" s="119">
        <v>6.4999352554649947</v>
      </c>
      <c r="U167" s="119">
        <v>7.0307161333694941</v>
      </c>
      <c r="V167" s="119">
        <v>7.7913812533364935</v>
      </c>
      <c r="W167" s="119">
        <v>7.7913812533364935</v>
      </c>
      <c r="X167" s="119">
        <v>7.7913812533364935</v>
      </c>
      <c r="Y167" s="119">
        <v>9.355216652887492</v>
      </c>
      <c r="Z167" s="119">
        <v>9.355216652887492</v>
      </c>
      <c r="AA167" s="119">
        <v>9.9482655885659916</v>
      </c>
      <c r="AB167" s="120">
        <v>9.9482655885659916</v>
      </c>
    </row>
    <row r="168" spans="1:28" x14ac:dyDescent="0.25">
      <c r="A168" s="117"/>
      <c r="B168" s="90"/>
      <c r="C168" s="90"/>
      <c r="D168" s="89" t="s">
        <v>11</v>
      </c>
      <c r="E168" s="126" t="s">
        <v>9</v>
      </c>
      <c r="F168" s="89"/>
      <c r="G168" s="89"/>
      <c r="H168" s="119">
        <v>0.89823356774549912</v>
      </c>
      <c r="I168" s="119">
        <v>0.89823356774549912</v>
      </c>
      <c r="J168" s="119">
        <v>0.89823356774549912</v>
      </c>
      <c r="K168" s="119">
        <v>0.89823356774549912</v>
      </c>
      <c r="L168" s="119">
        <v>0.89823356774549912</v>
      </c>
      <c r="M168" s="119">
        <v>1.7319439093319986</v>
      </c>
      <c r="N168" s="119">
        <v>2.1096814375259982</v>
      </c>
      <c r="O168" s="119">
        <v>4.0283247024944968</v>
      </c>
      <c r="P168" s="119">
        <v>4.0283247024944968</v>
      </c>
      <c r="Q168" s="119">
        <v>5.2036549388864959</v>
      </c>
      <c r="R168" s="119">
        <v>5.8101777115919955</v>
      </c>
      <c r="S168" s="119">
        <v>6.4999352554649947</v>
      </c>
      <c r="T168" s="119">
        <v>6.4999352554649947</v>
      </c>
      <c r="U168" s="119">
        <v>7.0307161333694941</v>
      </c>
      <c r="V168" s="119">
        <v>7.7913812533364935</v>
      </c>
      <c r="W168" s="119">
        <v>7.7913812533364935</v>
      </c>
      <c r="X168" s="119">
        <v>7.7913812533364935</v>
      </c>
      <c r="Y168" s="119">
        <v>9.355216652887492</v>
      </c>
      <c r="Z168" s="119">
        <v>9.355216652887492</v>
      </c>
      <c r="AA168" s="119">
        <v>9.9482655885659916</v>
      </c>
      <c r="AB168" s="120">
        <v>9.9482655885659916</v>
      </c>
    </row>
    <row r="169" spans="1:28" x14ac:dyDescent="0.25">
      <c r="A169" s="101"/>
      <c r="B169" s="63"/>
      <c r="C169" s="63" t="s">
        <v>12</v>
      </c>
      <c r="D169" s="4"/>
      <c r="E169" s="70"/>
      <c r="F169" s="3"/>
      <c r="G169" s="3"/>
      <c r="H169" s="197"/>
      <c r="I169" s="197"/>
      <c r="J169" s="197"/>
      <c r="K169" s="197"/>
      <c r="L169" s="197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8"/>
    </row>
    <row r="170" spans="1:28" x14ac:dyDescent="0.25">
      <c r="A170" s="101"/>
      <c r="B170" s="63"/>
      <c r="C170" s="63"/>
      <c r="D170" s="4" t="s">
        <v>13</v>
      </c>
      <c r="E170" s="70" t="s">
        <v>7</v>
      </c>
      <c r="F170" s="3"/>
      <c r="G170" s="3"/>
      <c r="H170" s="164">
        <v>27996.507000000001</v>
      </c>
      <c r="I170" s="164">
        <v>27996.507000000001</v>
      </c>
      <c r="J170" s="164">
        <v>27996.507000000001</v>
      </c>
      <c r="K170" s="164">
        <v>27996.507000000001</v>
      </c>
      <c r="L170" s="164">
        <v>27996.507000000001</v>
      </c>
      <c r="M170" s="164">
        <v>53981.928</v>
      </c>
      <c r="N170" s="164">
        <v>65755.403999999995</v>
      </c>
      <c r="O170" s="164">
        <v>125556.45299999999</v>
      </c>
      <c r="P170" s="164">
        <v>125556.45299999999</v>
      </c>
      <c r="Q170" s="164">
        <v>162189.62100000001</v>
      </c>
      <c r="R170" s="164">
        <v>181093.96800000002</v>
      </c>
      <c r="S170" s="164">
        <v>202592.61000000004</v>
      </c>
      <c r="T170" s="164">
        <v>202592.61000000004</v>
      </c>
      <c r="U170" s="164">
        <v>219136.20300000004</v>
      </c>
      <c r="V170" s="164">
        <v>242844.92100000003</v>
      </c>
      <c r="W170" s="164">
        <v>242844.92100000003</v>
      </c>
      <c r="X170" s="164">
        <v>242844.92100000003</v>
      </c>
      <c r="Y170" s="164">
        <v>291587.17500000005</v>
      </c>
      <c r="Z170" s="164">
        <v>291587.17500000005</v>
      </c>
      <c r="AA170" s="164">
        <v>310071.56400000007</v>
      </c>
      <c r="AB170" s="165">
        <v>310071.56400000007</v>
      </c>
    </row>
    <row r="171" spans="1:28" x14ac:dyDescent="0.25">
      <c r="A171" s="101"/>
      <c r="B171" s="63"/>
      <c r="C171" s="63"/>
      <c r="D171" s="4" t="s">
        <v>13</v>
      </c>
      <c r="E171" s="70" t="s">
        <v>8</v>
      </c>
      <c r="F171" s="3"/>
      <c r="G171" s="3"/>
      <c r="H171" s="164">
        <v>27996.507000000001</v>
      </c>
      <c r="I171" s="164">
        <v>27996.507000000001</v>
      </c>
      <c r="J171" s="164">
        <v>27996.507000000001</v>
      </c>
      <c r="K171" s="164">
        <v>27996.507000000001</v>
      </c>
      <c r="L171" s="164">
        <v>27996.507000000001</v>
      </c>
      <c r="M171" s="164">
        <v>53981.928</v>
      </c>
      <c r="N171" s="164">
        <v>65755.403999999995</v>
      </c>
      <c r="O171" s="164">
        <v>125556.45299999999</v>
      </c>
      <c r="P171" s="164">
        <v>125556.45299999999</v>
      </c>
      <c r="Q171" s="164">
        <v>162189.62100000001</v>
      </c>
      <c r="R171" s="164">
        <v>181093.96800000002</v>
      </c>
      <c r="S171" s="164">
        <v>202592.61000000004</v>
      </c>
      <c r="T171" s="164">
        <v>202592.61000000004</v>
      </c>
      <c r="U171" s="164">
        <v>219136.20300000004</v>
      </c>
      <c r="V171" s="164">
        <v>242844.92100000003</v>
      </c>
      <c r="W171" s="164">
        <v>242844.92100000003</v>
      </c>
      <c r="X171" s="164">
        <v>242844.92100000003</v>
      </c>
      <c r="Y171" s="164">
        <v>291587.17500000005</v>
      </c>
      <c r="Z171" s="164">
        <v>291587.17500000005</v>
      </c>
      <c r="AA171" s="164">
        <v>310071.56400000007</v>
      </c>
      <c r="AB171" s="165">
        <v>310071.56400000007</v>
      </c>
    </row>
    <row r="172" spans="1:28" x14ac:dyDescent="0.25">
      <c r="A172" s="117"/>
      <c r="B172" s="90"/>
      <c r="C172" s="90"/>
      <c r="D172" s="89" t="s">
        <v>13</v>
      </c>
      <c r="E172" s="126" t="s">
        <v>9</v>
      </c>
      <c r="F172" s="91"/>
      <c r="G172" s="91"/>
      <c r="H172" s="166">
        <v>27996.507000000001</v>
      </c>
      <c r="I172" s="166">
        <v>27996.507000000001</v>
      </c>
      <c r="J172" s="166">
        <v>27996.507000000001</v>
      </c>
      <c r="K172" s="166">
        <v>27996.507000000001</v>
      </c>
      <c r="L172" s="166">
        <v>27996.507000000001</v>
      </c>
      <c r="M172" s="166">
        <v>53981.928</v>
      </c>
      <c r="N172" s="166">
        <v>65755.403999999995</v>
      </c>
      <c r="O172" s="166">
        <v>125556.45299999999</v>
      </c>
      <c r="P172" s="166">
        <v>125556.45299999999</v>
      </c>
      <c r="Q172" s="166">
        <v>162189.62100000001</v>
      </c>
      <c r="R172" s="166">
        <v>181093.96800000002</v>
      </c>
      <c r="S172" s="166">
        <v>202592.61000000004</v>
      </c>
      <c r="T172" s="166">
        <v>202592.61000000004</v>
      </c>
      <c r="U172" s="166">
        <v>219136.20300000004</v>
      </c>
      <c r="V172" s="166">
        <v>242844.92100000003</v>
      </c>
      <c r="W172" s="166">
        <v>242844.92100000003</v>
      </c>
      <c r="X172" s="166">
        <v>242844.92100000003</v>
      </c>
      <c r="Y172" s="166">
        <v>291587.17500000005</v>
      </c>
      <c r="Z172" s="166">
        <v>291587.17500000005</v>
      </c>
      <c r="AA172" s="166">
        <v>310071.56400000007</v>
      </c>
      <c r="AB172" s="167">
        <v>310071.56400000007</v>
      </c>
    </row>
    <row r="173" spans="1:28" x14ac:dyDescent="0.25">
      <c r="A173" s="101"/>
      <c r="B173" s="63"/>
      <c r="C173" s="63" t="s">
        <v>22</v>
      </c>
      <c r="D173" s="4"/>
      <c r="E173" s="70"/>
      <c r="F173" s="3"/>
      <c r="G173" s="3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5"/>
    </row>
    <row r="174" spans="1:28" x14ac:dyDescent="0.25">
      <c r="A174" s="101"/>
      <c r="B174" s="63"/>
      <c r="C174" s="63"/>
      <c r="D174" s="4" t="s">
        <v>13</v>
      </c>
      <c r="E174" s="70" t="s">
        <v>7</v>
      </c>
      <c r="F174" s="3"/>
      <c r="G174" s="3"/>
      <c r="H174" s="164">
        <v>155548.59289200002</v>
      </c>
      <c r="I174" s="164">
        <v>155548.59289200002</v>
      </c>
      <c r="J174" s="164">
        <v>155548.59289200002</v>
      </c>
      <c r="K174" s="164">
        <v>155548.59289200002</v>
      </c>
      <c r="L174" s="164">
        <v>155548.59289200002</v>
      </c>
      <c r="M174" s="164">
        <v>299923.59196800005</v>
      </c>
      <c r="N174" s="164">
        <v>365337.02462400007</v>
      </c>
      <c r="O174" s="164">
        <v>697591.65286800021</v>
      </c>
      <c r="P174" s="164">
        <v>697591.65286800021</v>
      </c>
      <c r="Q174" s="164">
        <v>901125.53427600022</v>
      </c>
      <c r="R174" s="164">
        <v>1006158.0862080002</v>
      </c>
      <c r="S174" s="164">
        <v>1125604.5411600003</v>
      </c>
      <c r="T174" s="164">
        <v>1125604.5411600003</v>
      </c>
      <c r="U174" s="164">
        <v>1217520.7438680003</v>
      </c>
      <c r="V174" s="164">
        <v>1349246.3810760004</v>
      </c>
      <c r="W174" s="164">
        <v>1349246.3810760004</v>
      </c>
      <c r="X174" s="164">
        <v>1349246.3810760004</v>
      </c>
      <c r="Y174" s="164">
        <v>1620058.3443000005</v>
      </c>
      <c r="Z174" s="164">
        <v>1620058.3443000005</v>
      </c>
      <c r="AA174" s="164">
        <v>1722757.6095840004</v>
      </c>
      <c r="AB174" s="165">
        <v>1722757.6095840004</v>
      </c>
    </row>
    <row r="175" spans="1:28" x14ac:dyDescent="0.25">
      <c r="A175" s="101"/>
      <c r="B175" s="63"/>
      <c r="C175" s="63"/>
      <c r="D175" s="4" t="s">
        <v>13</v>
      </c>
      <c r="E175" s="4" t="s">
        <v>8</v>
      </c>
      <c r="F175" s="3"/>
      <c r="G175" s="3"/>
      <c r="H175" s="164">
        <v>254513.7</v>
      </c>
      <c r="I175" s="164">
        <v>254513.7</v>
      </c>
      <c r="J175" s="164">
        <v>254513.7</v>
      </c>
      <c r="K175" s="164">
        <v>254513.7</v>
      </c>
      <c r="L175" s="164">
        <v>254513.7</v>
      </c>
      <c r="M175" s="164">
        <v>490744.80000000005</v>
      </c>
      <c r="N175" s="164">
        <v>597776.4</v>
      </c>
      <c r="O175" s="164">
        <v>1141422.3</v>
      </c>
      <c r="P175" s="164">
        <v>1141422.3</v>
      </c>
      <c r="Q175" s="164">
        <v>1474451.1</v>
      </c>
      <c r="R175" s="164">
        <v>1646308.8</v>
      </c>
      <c r="S175" s="164">
        <v>1841751</v>
      </c>
      <c r="T175" s="164">
        <v>1841751</v>
      </c>
      <c r="U175" s="164">
        <v>1992147.3</v>
      </c>
      <c r="V175" s="164">
        <v>2207681.1</v>
      </c>
      <c r="W175" s="164">
        <v>2207681.1</v>
      </c>
      <c r="X175" s="164">
        <v>2207681.1</v>
      </c>
      <c r="Y175" s="164">
        <v>2650792.5</v>
      </c>
      <c r="Z175" s="164">
        <v>2650792.5</v>
      </c>
      <c r="AA175" s="164">
        <v>2818832.4</v>
      </c>
      <c r="AB175" s="165">
        <v>2818832.4</v>
      </c>
    </row>
    <row r="176" spans="1:28" ht="15.75" thickBot="1" x14ac:dyDescent="0.3">
      <c r="A176" s="14"/>
      <c r="B176" s="77"/>
      <c r="C176" s="77"/>
      <c r="D176" s="15" t="s">
        <v>13</v>
      </c>
      <c r="E176" s="15" t="s">
        <v>9</v>
      </c>
      <c r="F176" s="26"/>
      <c r="G176" s="26"/>
      <c r="H176" s="169">
        <v>254513.7</v>
      </c>
      <c r="I176" s="169">
        <v>254513.7</v>
      </c>
      <c r="J176" s="169">
        <v>254513.7</v>
      </c>
      <c r="K176" s="169">
        <v>254513.7</v>
      </c>
      <c r="L176" s="169">
        <v>254513.7</v>
      </c>
      <c r="M176" s="169">
        <v>490744.80000000005</v>
      </c>
      <c r="N176" s="169">
        <v>597776.4</v>
      </c>
      <c r="O176" s="169">
        <v>1141422.3</v>
      </c>
      <c r="P176" s="169">
        <v>1141422.3</v>
      </c>
      <c r="Q176" s="169">
        <v>1474451.1</v>
      </c>
      <c r="R176" s="169">
        <v>1646308.8</v>
      </c>
      <c r="S176" s="169">
        <v>1841751</v>
      </c>
      <c r="T176" s="169">
        <v>1841751</v>
      </c>
      <c r="U176" s="169">
        <v>1992147.3</v>
      </c>
      <c r="V176" s="169">
        <v>2207681.1</v>
      </c>
      <c r="W176" s="169">
        <v>2207681.1</v>
      </c>
      <c r="X176" s="169">
        <v>2207681.1</v>
      </c>
      <c r="Y176" s="169">
        <v>2650792.5</v>
      </c>
      <c r="Z176" s="169">
        <v>2650792.5</v>
      </c>
      <c r="AA176" s="169">
        <v>2818832.4</v>
      </c>
      <c r="AB176" s="170">
        <v>2818832.4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CI176"/>
  <sheetViews>
    <sheetView zoomScale="70" zoomScaleNormal="70" workbookViewId="0">
      <pane xSplit="5" topLeftCell="F1" activePane="topRight" state="frozen"/>
      <selection pane="topRight" activeCell="S152" sqref="S152:AB154"/>
    </sheetView>
  </sheetViews>
  <sheetFormatPr baseColWidth="10" defaultRowHeight="15" x14ac:dyDescent="0.25"/>
  <cols>
    <col min="1" max="1" width="14.42578125" style="92" bestFit="1" customWidth="1"/>
    <col min="2" max="2" width="7.140625" style="92" bestFit="1" customWidth="1"/>
    <col min="3" max="3" width="15.28515625" style="92" bestFit="1" customWidth="1"/>
    <col min="4" max="15" width="10.85546875" style="92"/>
    <col min="16" max="18" width="12.28515625" style="92" bestFit="1" customWidth="1"/>
    <col min="19" max="27" width="16.42578125" style="92" bestFit="1" customWidth="1"/>
    <col min="28" max="28" width="17.42578125" style="92" bestFit="1" customWidth="1"/>
    <col min="29" max="16311" width="10.85546875" style="73"/>
    <col min="16312" max="16384" width="10.85546875" style="92"/>
  </cols>
  <sheetData>
    <row r="1" spans="1:28" ht="31.5" customHeight="1" thickBot="1" x14ac:dyDescent="0.3">
      <c r="A1" s="205" t="s">
        <v>427</v>
      </c>
      <c r="B1" s="206"/>
      <c r="C1" s="206"/>
      <c r="D1" s="206"/>
      <c r="E1" s="206"/>
    </row>
    <row r="2" spans="1:28" ht="15.75" thickBot="1" x14ac:dyDescent="0.3">
      <c r="A2" s="98" t="s">
        <v>79</v>
      </c>
      <c r="B2" s="99"/>
      <c r="C2" s="99" t="s">
        <v>2</v>
      </c>
      <c r="D2" s="99" t="s">
        <v>3</v>
      </c>
      <c r="E2" s="114" t="s">
        <v>4</v>
      </c>
      <c r="F2" s="99">
        <v>2028</v>
      </c>
      <c r="G2" s="99">
        <v>2029</v>
      </c>
      <c r="H2" s="99">
        <v>2030</v>
      </c>
      <c r="I2" s="99">
        <v>2031</v>
      </c>
      <c r="J2" s="99">
        <v>2032</v>
      </c>
      <c r="K2" s="99">
        <v>2033</v>
      </c>
      <c r="L2" s="99">
        <v>2034</v>
      </c>
      <c r="M2" s="99">
        <v>2035</v>
      </c>
      <c r="N2" s="99">
        <v>2036</v>
      </c>
      <c r="O2" s="99">
        <v>2037</v>
      </c>
      <c r="P2" s="99">
        <v>2038</v>
      </c>
      <c r="Q2" s="99">
        <v>2039</v>
      </c>
      <c r="R2" s="99">
        <v>2040</v>
      </c>
      <c r="S2" s="99">
        <v>2041</v>
      </c>
      <c r="T2" s="99">
        <v>2042</v>
      </c>
      <c r="U2" s="99">
        <v>2043</v>
      </c>
      <c r="V2" s="99">
        <v>2044</v>
      </c>
      <c r="W2" s="99">
        <v>2045</v>
      </c>
      <c r="X2" s="99">
        <v>2046</v>
      </c>
      <c r="Y2" s="99">
        <v>2047</v>
      </c>
      <c r="Z2" s="99">
        <v>2048</v>
      </c>
      <c r="AA2" s="99">
        <v>2049</v>
      </c>
      <c r="AB2" s="100">
        <v>2050</v>
      </c>
    </row>
    <row r="3" spans="1:28" x14ac:dyDescent="0.25">
      <c r="A3" s="12"/>
      <c r="B3" s="62"/>
      <c r="C3" s="62" t="s">
        <v>5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 s="13"/>
    </row>
    <row r="4" spans="1:28" x14ac:dyDescent="0.25">
      <c r="A4" s="12"/>
      <c r="B4" s="62"/>
      <c r="C4" s="62"/>
      <c r="D4" t="s">
        <v>6</v>
      </c>
      <c r="E4" t="s">
        <v>7</v>
      </c>
      <c r="F4"/>
      <c r="G4"/>
      <c r="H4"/>
      <c r="I4"/>
      <c r="J4"/>
      <c r="K4"/>
      <c r="L4"/>
      <c r="M4"/>
      <c r="N4"/>
      <c r="O4"/>
      <c r="P4" s="3">
        <v>54.542651951534431</v>
      </c>
      <c r="Q4" s="3">
        <v>40.906988963650811</v>
      </c>
      <c r="R4" s="3">
        <v>40.906988963650811</v>
      </c>
      <c r="S4" s="3"/>
      <c r="T4" s="3"/>
      <c r="U4" s="3"/>
      <c r="V4" s="3"/>
      <c r="W4" s="3">
        <v>27.749233156415805</v>
      </c>
      <c r="X4" s="3">
        <v>27.749233156415805</v>
      </c>
      <c r="Y4" s="3">
        <v>32.01168366426586</v>
      </c>
      <c r="Z4" s="3">
        <v>24.008762748199391</v>
      </c>
      <c r="AA4" s="3">
        <v>24.008762748199391</v>
      </c>
      <c r="AB4" s="104"/>
    </row>
    <row r="5" spans="1:28" x14ac:dyDescent="0.25">
      <c r="A5" s="12"/>
      <c r="B5" s="62"/>
      <c r="C5" s="62"/>
      <c r="D5" t="s">
        <v>6</v>
      </c>
      <c r="E5" t="s">
        <v>8</v>
      </c>
      <c r="F5"/>
      <c r="G5"/>
      <c r="H5"/>
      <c r="I5"/>
      <c r="J5"/>
      <c r="K5"/>
      <c r="L5"/>
      <c r="M5"/>
      <c r="N5"/>
      <c r="O5"/>
      <c r="P5" s="3">
        <v>70.110778404902547</v>
      </c>
      <c r="Q5" s="3">
        <v>52.583083803676907</v>
      </c>
      <c r="R5" s="3">
        <v>52.583083803676907</v>
      </c>
      <c r="S5" s="3"/>
      <c r="T5" s="3"/>
      <c r="U5" s="3"/>
      <c r="V5" s="3"/>
      <c r="W5" s="3">
        <v>36.599843446687252</v>
      </c>
      <c r="X5" s="3">
        <v>36.599843446687252</v>
      </c>
      <c r="Y5" s="3">
        <v>41.148788690133415</v>
      </c>
      <c r="Z5" s="3">
        <v>30.861591517600054</v>
      </c>
      <c r="AA5" s="3">
        <v>30.861591517600054</v>
      </c>
      <c r="AB5" s="104"/>
    </row>
    <row r="6" spans="1:28" x14ac:dyDescent="0.25">
      <c r="A6" s="115"/>
      <c r="B6" s="79"/>
      <c r="C6" s="79"/>
      <c r="D6" s="78" t="s">
        <v>6</v>
      </c>
      <c r="E6" s="78" t="s">
        <v>9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91">
        <v>108.41872949211736</v>
      </c>
      <c r="Q6" s="91">
        <v>81.314047119088016</v>
      </c>
      <c r="R6" s="91">
        <v>81.314047119088016</v>
      </c>
      <c r="S6" s="91"/>
      <c r="T6" s="91"/>
      <c r="U6" s="91"/>
      <c r="V6" s="91"/>
      <c r="W6" s="91">
        <v>60.999739077812087</v>
      </c>
      <c r="X6" s="91">
        <v>60.999739077812087</v>
      </c>
      <c r="Y6" s="91">
        <v>63.632147458969193</v>
      </c>
      <c r="Z6" s="91">
        <v>47.724110594226893</v>
      </c>
      <c r="AA6" s="91">
        <v>47.724110594226893</v>
      </c>
      <c r="AB6" s="118"/>
    </row>
    <row r="7" spans="1:28" x14ac:dyDescent="0.25">
      <c r="A7" s="12"/>
      <c r="B7" s="62"/>
      <c r="C7" s="62" t="s">
        <v>10</v>
      </c>
      <c r="D7"/>
      <c r="E7"/>
      <c r="F7"/>
      <c r="G7"/>
      <c r="H7"/>
      <c r="I7"/>
      <c r="J7"/>
      <c r="K7"/>
      <c r="L7"/>
      <c r="M7"/>
      <c r="N7"/>
      <c r="O7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04"/>
    </row>
    <row r="8" spans="1:28" x14ac:dyDescent="0.25">
      <c r="A8" s="12"/>
      <c r="B8" s="62"/>
      <c r="C8" s="62"/>
      <c r="D8" t="s">
        <v>11</v>
      </c>
      <c r="E8" t="s">
        <v>7</v>
      </c>
      <c r="F8"/>
      <c r="G8"/>
      <c r="H8"/>
      <c r="I8"/>
      <c r="J8"/>
      <c r="K8"/>
      <c r="L8"/>
      <c r="M8"/>
      <c r="N8"/>
      <c r="O8"/>
      <c r="P8" s="3"/>
      <c r="Q8" s="3"/>
      <c r="R8" s="3"/>
      <c r="S8" s="3">
        <v>8.1813977927301629</v>
      </c>
      <c r="T8" s="3">
        <v>8.1813977927301629</v>
      </c>
      <c r="U8" s="3">
        <v>8.1813977927301629</v>
      </c>
      <c r="V8" s="3">
        <v>8.1813977927301629</v>
      </c>
      <c r="W8" s="3">
        <v>8.1813977927301629</v>
      </c>
      <c r="X8" s="3">
        <v>8.1813977927301629</v>
      </c>
      <c r="Y8" s="3">
        <v>11.511305771500059</v>
      </c>
      <c r="Z8" s="3">
        <v>11.511305771500059</v>
      </c>
      <c r="AA8" s="3">
        <v>11.511305771500059</v>
      </c>
      <c r="AB8" s="104">
        <v>16.313058321139938</v>
      </c>
    </row>
    <row r="9" spans="1:28" x14ac:dyDescent="0.25">
      <c r="A9" s="12"/>
      <c r="B9" s="62"/>
      <c r="C9" s="62"/>
      <c r="D9" t="s">
        <v>11</v>
      </c>
      <c r="E9" t="s">
        <v>8</v>
      </c>
      <c r="F9"/>
      <c r="G9"/>
      <c r="H9"/>
      <c r="I9"/>
      <c r="J9"/>
      <c r="K9"/>
      <c r="L9"/>
      <c r="M9"/>
      <c r="N9"/>
      <c r="O9"/>
      <c r="P9" s="3"/>
      <c r="Q9" s="3"/>
      <c r="R9" s="3"/>
      <c r="S9" s="3">
        <v>10.51661676073538</v>
      </c>
      <c r="T9" s="3">
        <v>10.51661676073538</v>
      </c>
      <c r="U9" s="3">
        <v>10.51661676073538</v>
      </c>
      <c r="V9" s="3">
        <v>10.51661676073538</v>
      </c>
      <c r="W9" s="3">
        <v>10.51661676073538</v>
      </c>
      <c r="X9" s="3">
        <v>10.51661676073538</v>
      </c>
      <c r="Y9" s="3">
        <v>14.908597974337852</v>
      </c>
      <c r="Z9" s="3">
        <v>14.908597974337852</v>
      </c>
      <c r="AA9" s="3">
        <v>14.908597974337852</v>
      </c>
      <c r="AB9" s="104">
        <v>21.080916277857863</v>
      </c>
    </row>
    <row r="10" spans="1:28" x14ac:dyDescent="0.25">
      <c r="A10" s="115"/>
      <c r="B10" s="79"/>
      <c r="C10" s="79"/>
      <c r="D10" s="78" t="s">
        <v>11</v>
      </c>
      <c r="E10" s="78" t="s">
        <v>9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91"/>
      <c r="Q10" s="91"/>
      <c r="R10" s="91"/>
      <c r="S10" s="91">
        <v>16.2628094238176</v>
      </c>
      <c r="T10" s="91">
        <v>16.2628094238176</v>
      </c>
      <c r="U10" s="91">
        <v>16.2628094238176</v>
      </c>
      <c r="V10" s="91">
        <v>16.2628094238176</v>
      </c>
      <c r="W10" s="91">
        <v>16.2628094238176</v>
      </c>
      <c r="X10" s="91">
        <v>16.2628094238176</v>
      </c>
      <c r="Y10" s="91">
        <v>23.582778113155051</v>
      </c>
      <c r="Z10" s="91">
        <v>23.582778113155051</v>
      </c>
      <c r="AA10" s="91">
        <v>23.582778113155051</v>
      </c>
      <c r="AB10" s="118">
        <v>33.127600232000425</v>
      </c>
    </row>
    <row r="11" spans="1:28" x14ac:dyDescent="0.25">
      <c r="A11" s="12"/>
      <c r="B11" s="62"/>
      <c r="C11" s="62" t="s">
        <v>20</v>
      </c>
      <c r="D11"/>
      <c r="E11"/>
      <c r="F11"/>
      <c r="G11"/>
      <c r="H11"/>
      <c r="I11"/>
      <c r="J11"/>
      <c r="K11"/>
      <c r="L11"/>
      <c r="M11"/>
      <c r="N11"/>
      <c r="O1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104"/>
    </row>
    <row r="12" spans="1:28" x14ac:dyDescent="0.25">
      <c r="A12" s="12"/>
      <c r="B12" s="62"/>
      <c r="C12" s="62"/>
      <c r="D12" t="s">
        <v>11</v>
      </c>
      <c r="E12" t="s">
        <v>7</v>
      </c>
      <c r="F12"/>
      <c r="G12"/>
      <c r="H12"/>
      <c r="I12"/>
      <c r="J12"/>
      <c r="K12"/>
      <c r="L12"/>
      <c r="M12"/>
      <c r="N12"/>
      <c r="O12"/>
      <c r="P12" s="3"/>
      <c r="Q12" s="3"/>
      <c r="R12" s="3"/>
      <c r="S12" s="3">
        <v>1.5653727256049998</v>
      </c>
      <c r="T12" s="3">
        <v>1.5653727256049998</v>
      </c>
      <c r="U12" s="3">
        <v>1.5653727256049998</v>
      </c>
      <c r="V12" s="3">
        <v>1.5653727256049998</v>
      </c>
      <c r="W12" s="3">
        <v>1.5653727256049998</v>
      </c>
      <c r="X12" s="3">
        <v>1.5653727256049998</v>
      </c>
      <c r="Y12" s="3">
        <v>2.215496479185</v>
      </c>
      <c r="Z12" s="3">
        <v>2.215496479185</v>
      </c>
      <c r="AA12" s="3">
        <v>2.215496479185</v>
      </c>
      <c r="AB12" s="104">
        <v>3.2036413870350002</v>
      </c>
    </row>
    <row r="13" spans="1:28" x14ac:dyDescent="0.25">
      <c r="A13" s="12"/>
      <c r="B13" s="62"/>
      <c r="C13" s="62"/>
      <c r="D13" t="s">
        <v>11</v>
      </c>
      <c r="E13" t="s">
        <v>8</v>
      </c>
      <c r="F13"/>
      <c r="G13"/>
      <c r="H13"/>
      <c r="I13"/>
      <c r="J13"/>
      <c r="K13"/>
      <c r="L13"/>
      <c r="M13"/>
      <c r="N13"/>
      <c r="O13"/>
      <c r="P13" s="3"/>
      <c r="Q13" s="3"/>
      <c r="R13" s="3"/>
      <c r="S13" s="3">
        <v>1.8416149712999998</v>
      </c>
      <c r="T13" s="3">
        <v>1.8416149712999998</v>
      </c>
      <c r="U13" s="3">
        <v>1.8416149712999998</v>
      </c>
      <c r="V13" s="3">
        <v>1.8416149712999998</v>
      </c>
      <c r="W13" s="3">
        <v>1.8416149712999998</v>
      </c>
      <c r="X13" s="3">
        <v>1.8416149712999998</v>
      </c>
      <c r="Y13" s="3">
        <v>2.6064664460999998</v>
      </c>
      <c r="Z13" s="3">
        <v>2.6064664460999998</v>
      </c>
      <c r="AA13" s="3">
        <v>2.6064664460999998</v>
      </c>
      <c r="AB13" s="104">
        <v>3.7689898671000002</v>
      </c>
    </row>
    <row r="14" spans="1:28" x14ac:dyDescent="0.25">
      <c r="A14" s="115"/>
      <c r="B14" s="79"/>
      <c r="C14" s="79"/>
      <c r="D14" s="78" t="s">
        <v>11</v>
      </c>
      <c r="E14" s="78" t="s">
        <v>9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91"/>
      <c r="Q14" s="91"/>
      <c r="R14" s="91"/>
      <c r="S14" s="91">
        <v>2.4861802112550002</v>
      </c>
      <c r="T14" s="91">
        <v>2.4861802112550002</v>
      </c>
      <c r="U14" s="91">
        <v>2.4861802112550002</v>
      </c>
      <c r="V14" s="91">
        <v>2.4861802112550002</v>
      </c>
      <c r="W14" s="91">
        <v>2.4861802112550002</v>
      </c>
      <c r="X14" s="91">
        <v>2.4861802112550002</v>
      </c>
      <c r="Y14" s="91">
        <v>3.5187297022350004</v>
      </c>
      <c r="Z14" s="91">
        <v>3.5187297022350004</v>
      </c>
      <c r="AA14" s="91">
        <v>3.5187297022350004</v>
      </c>
      <c r="AB14" s="118">
        <v>5.0881363205850008</v>
      </c>
    </row>
    <row r="15" spans="1:28" x14ac:dyDescent="0.25">
      <c r="A15" s="12"/>
      <c r="B15" s="62"/>
      <c r="C15" s="62" t="s">
        <v>12</v>
      </c>
      <c r="D15"/>
      <c r="E15"/>
      <c r="F15"/>
      <c r="G15"/>
      <c r="H15"/>
      <c r="I15"/>
      <c r="J15"/>
      <c r="K15"/>
      <c r="L15"/>
      <c r="M15"/>
      <c r="N15"/>
      <c r="O1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04"/>
    </row>
    <row r="16" spans="1:28" x14ac:dyDescent="0.25">
      <c r="A16" s="12"/>
      <c r="B16" s="62"/>
      <c r="C16" s="62"/>
      <c r="D16" t="s">
        <v>13</v>
      </c>
      <c r="E16" t="s">
        <v>7</v>
      </c>
      <c r="F16"/>
      <c r="G16"/>
      <c r="H16"/>
      <c r="I16"/>
      <c r="J16"/>
      <c r="K16"/>
      <c r="L16"/>
      <c r="M16"/>
      <c r="N16"/>
      <c r="O16"/>
      <c r="P16" s="3"/>
      <c r="Q16" s="3"/>
      <c r="R16" s="3"/>
      <c r="S16" s="164">
        <f>S17</f>
        <v>57400.2</v>
      </c>
      <c r="T16" s="164">
        <f t="shared" ref="T16:AB16" si="0">T17</f>
        <v>57400.2</v>
      </c>
      <c r="U16" s="164">
        <f t="shared" si="0"/>
        <v>57400.2</v>
      </c>
      <c r="V16" s="164">
        <f t="shared" si="0"/>
        <v>57400.2</v>
      </c>
      <c r="W16" s="164">
        <f t="shared" si="0"/>
        <v>57400.2</v>
      </c>
      <c r="X16" s="164">
        <f t="shared" si="0"/>
        <v>57400.2</v>
      </c>
      <c r="Y16" s="164">
        <f t="shared" si="0"/>
        <v>81239.399999999994</v>
      </c>
      <c r="Z16" s="164">
        <f t="shared" si="0"/>
        <v>81239.399999999994</v>
      </c>
      <c r="AA16" s="164">
        <f t="shared" si="0"/>
        <v>81239.399999999994</v>
      </c>
      <c r="AB16" s="165">
        <f t="shared" si="0"/>
        <v>117473.4</v>
      </c>
    </row>
    <row r="17" spans="1:28" x14ac:dyDescent="0.25">
      <c r="A17" s="12"/>
      <c r="B17" s="62"/>
      <c r="C17" s="62"/>
      <c r="D17" t="s">
        <v>13</v>
      </c>
      <c r="E17" t="s">
        <v>8</v>
      </c>
      <c r="F17"/>
      <c r="G17"/>
      <c r="H17"/>
      <c r="I17"/>
      <c r="J17"/>
      <c r="K17"/>
      <c r="L17"/>
      <c r="M17"/>
      <c r="N17"/>
      <c r="O17"/>
      <c r="P17" s="3"/>
      <c r="Q17" s="3"/>
      <c r="R17" s="3"/>
      <c r="S17" s="164">
        <v>57400.2</v>
      </c>
      <c r="T17" s="164">
        <v>57400.2</v>
      </c>
      <c r="U17" s="164">
        <v>57400.2</v>
      </c>
      <c r="V17" s="164">
        <v>57400.2</v>
      </c>
      <c r="W17" s="164">
        <v>57400.2</v>
      </c>
      <c r="X17" s="164">
        <v>57400.2</v>
      </c>
      <c r="Y17" s="164">
        <v>81239.399999999994</v>
      </c>
      <c r="Z17" s="164">
        <v>81239.399999999994</v>
      </c>
      <c r="AA17" s="164">
        <v>81239.399999999994</v>
      </c>
      <c r="AB17" s="165">
        <v>117473.4</v>
      </c>
    </row>
    <row r="18" spans="1:28" x14ac:dyDescent="0.25">
      <c r="A18" s="115"/>
      <c r="B18" s="79"/>
      <c r="C18" s="79"/>
      <c r="D18" s="78" t="s">
        <v>13</v>
      </c>
      <c r="E18" s="78" t="s">
        <v>9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89"/>
      <c r="Q18" s="89"/>
      <c r="R18" s="89"/>
      <c r="S18" s="166">
        <f>S17</f>
        <v>57400.2</v>
      </c>
      <c r="T18" s="166">
        <f t="shared" ref="T18:AB18" si="1">T17</f>
        <v>57400.2</v>
      </c>
      <c r="U18" s="166">
        <f t="shared" si="1"/>
        <v>57400.2</v>
      </c>
      <c r="V18" s="166">
        <f t="shared" si="1"/>
        <v>57400.2</v>
      </c>
      <c r="W18" s="166">
        <f t="shared" si="1"/>
        <v>57400.2</v>
      </c>
      <c r="X18" s="166">
        <f t="shared" si="1"/>
        <v>57400.2</v>
      </c>
      <c r="Y18" s="166">
        <f t="shared" si="1"/>
        <v>81239.399999999994</v>
      </c>
      <c r="Z18" s="166">
        <f t="shared" si="1"/>
        <v>81239.399999999994</v>
      </c>
      <c r="AA18" s="166">
        <f t="shared" si="1"/>
        <v>81239.399999999994</v>
      </c>
      <c r="AB18" s="167">
        <f t="shared" si="1"/>
        <v>117473.4</v>
      </c>
    </row>
    <row r="19" spans="1:28" x14ac:dyDescent="0.25">
      <c r="A19" s="12"/>
      <c r="B19" s="62"/>
      <c r="C19" s="62" t="s">
        <v>22</v>
      </c>
      <c r="D19"/>
      <c r="E19"/>
      <c r="F19"/>
      <c r="G19"/>
      <c r="H19"/>
      <c r="I19"/>
      <c r="J19"/>
      <c r="K19"/>
      <c r="L19"/>
      <c r="M19"/>
      <c r="N19"/>
      <c r="O19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104"/>
    </row>
    <row r="20" spans="1:28" x14ac:dyDescent="0.25">
      <c r="A20" s="12"/>
      <c r="B20" s="62"/>
      <c r="C20" s="62"/>
      <c r="D20" t="s">
        <v>13</v>
      </c>
      <c r="E20" t="s">
        <v>7</v>
      </c>
      <c r="F20"/>
      <c r="G20"/>
      <c r="H20"/>
      <c r="I20"/>
      <c r="J20"/>
      <c r="K20"/>
      <c r="L20"/>
      <c r="M20"/>
      <c r="N20"/>
      <c r="O20"/>
      <c r="P20" s="3"/>
      <c r="Q20" s="3"/>
      <c r="R20" s="3"/>
      <c r="S20" s="164">
        <v>318915.51120000001</v>
      </c>
      <c r="T20" s="164">
        <v>318915.51120000001</v>
      </c>
      <c r="U20" s="164">
        <v>318915.51120000001</v>
      </c>
      <c r="V20" s="164">
        <v>318915.51120000001</v>
      </c>
      <c r="W20" s="164">
        <v>318915.51120000001</v>
      </c>
      <c r="X20" s="164">
        <v>318915.51120000001</v>
      </c>
      <c r="Y20" s="164">
        <v>451366.10640000005</v>
      </c>
      <c r="Z20" s="164">
        <v>451366.10640000005</v>
      </c>
      <c r="AA20" s="164">
        <v>451366.10640000005</v>
      </c>
      <c r="AB20" s="165">
        <v>652682.21039999998</v>
      </c>
    </row>
    <row r="21" spans="1:28" x14ac:dyDescent="0.25">
      <c r="A21" s="12"/>
      <c r="B21" s="62"/>
      <c r="C21" s="62"/>
      <c r="D21" t="s">
        <v>13</v>
      </c>
      <c r="E21" t="s">
        <v>8</v>
      </c>
      <c r="F21"/>
      <c r="G21"/>
      <c r="H21"/>
      <c r="I21"/>
      <c r="J21"/>
      <c r="K21"/>
      <c r="L21"/>
      <c r="M21"/>
      <c r="N21"/>
      <c r="O21"/>
      <c r="P21" s="3"/>
      <c r="Q21" s="3"/>
      <c r="R21" s="3"/>
      <c r="S21" s="164">
        <v>521820</v>
      </c>
      <c r="T21" s="164">
        <v>521820</v>
      </c>
      <c r="U21" s="164">
        <v>521820</v>
      </c>
      <c r="V21" s="164">
        <v>521820</v>
      </c>
      <c r="W21" s="164">
        <v>521820</v>
      </c>
      <c r="X21" s="164">
        <v>521820</v>
      </c>
      <c r="Y21" s="164">
        <v>738540</v>
      </c>
      <c r="Z21" s="164">
        <v>738540</v>
      </c>
      <c r="AA21" s="164">
        <v>738540</v>
      </c>
      <c r="AB21" s="165">
        <v>1067940</v>
      </c>
    </row>
    <row r="22" spans="1:28" x14ac:dyDescent="0.25">
      <c r="A22" s="12"/>
      <c r="B22" s="62"/>
      <c r="C22" s="62"/>
      <c r="D22" t="s">
        <v>13</v>
      </c>
      <c r="E22" t="s">
        <v>9</v>
      </c>
      <c r="F22"/>
      <c r="G22"/>
      <c r="H22"/>
      <c r="I22"/>
      <c r="J22"/>
      <c r="K22"/>
      <c r="L22"/>
      <c r="M22"/>
      <c r="N22"/>
      <c r="O22"/>
      <c r="P22" s="3"/>
      <c r="Q22" s="3"/>
      <c r="R22" s="3"/>
      <c r="S22" s="164">
        <f>S21</f>
        <v>521820</v>
      </c>
      <c r="T22" s="164">
        <f t="shared" ref="T22" si="2">T21</f>
        <v>521820</v>
      </c>
      <c r="U22" s="164">
        <f t="shared" ref="U22" si="3">U21</f>
        <v>521820</v>
      </c>
      <c r="V22" s="164">
        <f t="shared" ref="V22" si="4">V21</f>
        <v>521820</v>
      </c>
      <c r="W22" s="164">
        <f t="shared" ref="W22" si="5">W21</f>
        <v>521820</v>
      </c>
      <c r="X22" s="164">
        <f t="shared" ref="X22" si="6">X21</f>
        <v>521820</v>
      </c>
      <c r="Y22" s="164">
        <f t="shared" ref="Y22" si="7">Y21</f>
        <v>738540</v>
      </c>
      <c r="Z22" s="164">
        <f t="shared" ref="Z22" si="8">Z21</f>
        <v>738540</v>
      </c>
      <c r="AA22" s="164">
        <f t="shared" ref="AA22" si="9">AA21</f>
        <v>738540</v>
      </c>
      <c r="AB22" s="165">
        <f t="shared" ref="AB22" si="10">AB21</f>
        <v>1067940</v>
      </c>
    </row>
    <row r="23" spans="1:28" ht="15.75" thickBot="1" x14ac:dyDescent="0.3">
      <c r="A23" s="12"/>
      <c r="B23" s="62"/>
      <c r="C23" s="62"/>
      <c r="D23"/>
      <c r="E23"/>
      <c r="F23"/>
      <c r="G23"/>
      <c r="H23"/>
      <c r="I23"/>
      <c r="J23"/>
      <c r="K23"/>
      <c r="L23"/>
      <c r="M23"/>
      <c r="N23"/>
      <c r="O2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102"/>
    </row>
    <row r="24" spans="1:28" ht="15.75" thickBot="1" x14ac:dyDescent="0.3">
      <c r="A24" s="98" t="s">
        <v>256</v>
      </c>
      <c r="B24" s="99"/>
      <c r="C24" s="99" t="s">
        <v>2</v>
      </c>
      <c r="D24" s="99" t="s">
        <v>3</v>
      </c>
      <c r="E24" s="114" t="s">
        <v>4</v>
      </c>
      <c r="F24" s="99">
        <v>2028</v>
      </c>
      <c r="G24" s="99">
        <v>2029</v>
      </c>
      <c r="H24" s="99">
        <v>2030</v>
      </c>
      <c r="I24" s="99">
        <v>2031</v>
      </c>
      <c r="J24" s="99">
        <v>2032</v>
      </c>
      <c r="K24" s="99">
        <v>2033</v>
      </c>
      <c r="L24" s="99">
        <v>2034</v>
      </c>
      <c r="M24" s="99">
        <v>2035</v>
      </c>
      <c r="N24" s="99">
        <v>2036</v>
      </c>
      <c r="O24" s="99">
        <v>2037</v>
      </c>
      <c r="P24" s="99">
        <v>2038</v>
      </c>
      <c r="Q24" s="99">
        <v>2039</v>
      </c>
      <c r="R24" s="99">
        <v>2040</v>
      </c>
      <c r="S24" s="99">
        <v>2041</v>
      </c>
      <c r="T24" s="99">
        <v>2042</v>
      </c>
      <c r="U24" s="99">
        <v>2043</v>
      </c>
      <c r="V24" s="99">
        <v>2044</v>
      </c>
      <c r="W24" s="99">
        <v>2045</v>
      </c>
      <c r="X24" s="99">
        <v>2046</v>
      </c>
      <c r="Y24" s="99">
        <v>2047</v>
      </c>
      <c r="Z24" s="99">
        <v>2048</v>
      </c>
      <c r="AA24" s="99">
        <v>2049</v>
      </c>
      <c r="AB24" s="100">
        <v>2050</v>
      </c>
    </row>
    <row r="25" spans="1:28" x14ac:dyDescent="0.25">
      <c r="A25" s="12"/>
      <c r="B25" s="62"/>
      <c r="C25" s="62" t="s">
        <v>5</v>
      </c>
      <c r="D25"/>
      <c r="E25"/>
      <c r="F25"/>
      <c r="G25"/>
      <c r="H25"/>
      <c r="I25"/>
      <c r="J25"/>
      <c r="K25"/>
      <c r="L25"/>
      <c r="M25"/>
      <c r="N25"/>
      <c r="O25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102"/>
    </row>
    <row r="26" spans="1:28" x14ac:dyDescent="0.25">
      <c r="A26" s="12"/>
      <c r="B26" s="62"/>
      <c r="C26" s="62"/>
      <c r="D26" t="s">
        <v>6</v>
      </c>
      <c r="E26" t="s">
        <v>7</v>
      </c>
      <c r="F26"/>
      <c r="G26"/>
      <c r="H26"/>
      <c r="I26"/>
      <c r="J26"/>
      <c r="K26"/>
      <c r="L26"/>
      <c r="M26"/>
      <c r="N26"/>
      <c r="O26"/>
      <c r="P26" s="3">
        <v>54.542651951534431</v>
      </c>
      <c r="Q26" s="3">
        <v>40.906988963650811</v>
      </c>
      <c r="R26" s="3">
        <v>40.906988963650811</v>
      </c>
      <c r="S26" s="3"/>
      <c r="T26" s="3"/>
      <c r="U26" s="3"/>
      <c r="V26" s="3"/>
      <c r="W26" s="3">
        <v>27.749233156415805</v>
      </c>
      <c r="X26" s="3">
        <v>27.749233156415805</v>
      </c>
      <c r="Y26" s="3">
        <v>32.01168366426586</v>
      </c>
      <c r="Z26" s="3">
        <v>24.008762748199391</v>
      </c>
      <c r="AA26" s="3">
        <v>24.008762748199391</v>
      </c>
      <c r="AB26" s="104"/>
    </row>
    <row r="27" spans="1:28" x14ac:dyDescent="0.25">
      <c r="A27" s="12"/>
      <c r="B27" s="62"/>
      <c r="C27" s="62"/>
      <c r="D27" t="s">
        <v>6</v>
      </c>
      <c r="E27" t="s">
        <v>8</v>
      </c>
      <c r="F27"/>
      <c r="G27"/>
      <c r="H27"/>
      <c r="I27"/>
      <c r="J27"/>
      <c r="K27"/>
      <c r="L27"/>
      <c r="M27"/>
      <c r="N27"/>
      <c r="O27"/>
      <c r="P27" s="3">
        <v>70.110778404902547</v>
      </c>
      <c r="Q27" s="3">
        <v>52.583083803676907</v>
      </c>
      <c r="R27" s="3">
        <v>52.583083803676907</v>
      </c>
      <c r="S27" s="3"/>
      <c r="T27" s="3"/>
      <c r="U27" s="3"/>
      <c r="V27" s="3"/>
      <c r="W27" s="3">
        <v>36.599843446687252</v>
      </c>
      <c r="X27" s="3">
        <v>36.599843446687252</v>
      </c>
      <c r="Y27" s="3">
        <v>41.148788690133415</v>
      </c>
      <c r="Z27" s="3">
        <v>30.861591517600054</v>
      </c>
      <c r="AA27" s="3">
        <v>30.861591517600054</v>
      </c>
      <c r="AB27" s="104"/>
    </row>
    <row r="28" spans="1:28" x14ac:dyDescent="0.25">
      <c r="A28" s="115"/>
      <c r="B28" s="79"/>
      <c r="C28" s="79"/>
      <c r="D28" s="78" t="s">
        <v>6</v>
      </c>
      <c r="E28" s="78" t="s">
        <v>9</v>
      </c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91">
        <v>108.41872949211736</v>
      </c>
      <c r="Q28" s="91">
        <v>81.314047119088016</v>
      </c>
      <c r="R28" s="91">
        <v>81.314047119088016</v>
      </c>
      <c r="S28" s="91"/>
      <c r="T28" s="91"/>
      <c r="U28" s="91"/>
      <c r="V28" s="91"/>
      <c r="W28" s="91">
        <v>60.999739077812087</v>
      </c>
      <c r="X28" s="91">
        <v>60.999739077812087</v>
      </c>
      <c r="Y28" s="91">
        <v>63.632147458969193</v>
      </c>
      <c r="Z28" s="91">
        <v>47.724110594226893</v>
      </c>
      <c r="AA28" s="91">
        <v>47.724110594226893</v>
      </c>
      <c r="AB28" s="118"/>
    </row>
    <row r="29" spans="1:28" x14ac:dyDescent="0.25">
      <c r="A29" s="12"/>
      <c r="B29" s="62"/>
      <c r="C29" s="62" t="s">
        <v>10</v>
      </c>
      <c r="D29"/>
      <c r="E29"/>
      <c r="F29"/>
      <c r="G29"/>
      <c r="H29"/>
      <c r="I29"/>
      <c r="J29"/>
      <c r="K29"/>
      <c r="L29"/>
      <c r="M29"/>
      <c r="N29"/>
      <c r="O29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104"/>
    </row>
    <row r="30" spans="1:28" x14ac:dyDescent="0.25">
      <c r="A30" s="12"/>
      <c r="B30" s="62"/>
      <c r="C30" s="62"/>
      <c r="D30" t="s">
        <v>11</v>
      </c>
      <c r="E30" t="s">
        <v>7</v>
      </c>
      <c r="F30"/>
      <c r="G30"/>
      <c r="H30"/>
      <c r="I30"/>
      <c r="J30"/>
      <c r="K30"/>
      <c r="L30"/>
      <c r="M30"/>
      <c r="N30"/>
      <c r="O30"/>
      <c r="P30" s="3"/>
      <c r="Q30" s="3"/>
      <c r="R30" s="3"/>
      <c r="S30" s="3">
        <v>8.1813977927301629</v>
      </c>
      <c r="T30" s="3">
        <v>8.1813977927301629</v>
      </c>
      <c r="U30" s="3">
        <v>8.1813977927301629</v>
      </c>
      <c r="V30" s="3">
        <v>8.1813977927301629</v>
      </c>
      <c r="W30" s="3">
        <v>8.1813977927301629</v>
      </c>
      <c r="X30" s="3">
        <v>8.1813977927301629</v>
      </c>
      <c r="Y30" s="3">
        <v>11.511305771500059</v>
      </c>
      <c r="Z30" s="3">
        <v>11.511305771500059</v>
      </c>
      <c r="AA30" s="3">
        <v>11.511305771500059</v>
      </c>
      <c r="AB30" s="104">
        <v>16.313058321139938</v>
      </c>
    </row>
    <row r="31" spans="1:28" x14ac:dyDescent="0.25">
      <c r="A31" s="12"/>
      <c r="B31" s="62"/>
      <c r="C31" s="62"/>
      <c r="D31" t="s">
        <v>11</v>
      </c>
      <c r="E31" t="s">
        <v>8</v>
      </c>
      <c r="F31"/>
      <c r="G31"/>
      <c r="H31"/>
      <c r="I31"/>
      <c r="J31"/>
      <c r="K31"/>
      <c r="L31"/>
      <c r="M31"/>
      <c r="N31"/>
      <c r="O31"/>
      <c r="P31" s="3"/>
      <c r="Q31" s="3"/>
      <c r="R31" s="3"/>
      <c r="S31" s="3">
        <v>10.51661676073538</v>
      </c>
      <c r="T31" s="3">
        <v>10.51661676073538</v>
      </c>
      <c r="U31" s="3">
        <v>10.51661676073538</v>
      </c>
      <c r="V31" s="3">
        <v>10.51661676073538</v>
      </c>
      <c r="W31" s="3">
        <v>10.51661676073538</v>
      </c>
      <c r="X31" s="3">
        <v>10.51661676073538</v>
      </c>
      <c r="Y31" s="3">
        <v>14.908597974337852</v>
      </c>
      <c r="Z31" s="3">
        <v>14.908597974337852</v>
      </c>
      <c r="AA31" s="3">
        <v>14.908597974337852</v>
      </c>
      <c r="AB31" s="104">
        <v>21.080916277857863</v>
      </c>
    </row>
    <row r="32" spans="1:28" x14ac:dyDescent="0.25">
      <c r="A32" s="115"/>
      <c r="B32" s="79"/>
      <c r="C32" s="79"/>
      <c r="D32" s="78" t="s">
        <v>11</v>
      </c>
      <c r="E32" s="78" t="s">
        <v>9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91"/>
      <c r="Q32" s="91"/>
      <c r="R32" s="91"/>
      <c r="S32" s="91">
        <v>16.2628094238176</v>
      </c>
      <c r="T32" s="91">
        <v>16.2628094238176</v>
      </c>
      <c r="U32" s="91">
        <v>16.2628094238176</v>
      </c>
      <c r="V32" s="91">
        <v>16.2628094238176</v>
      </c>
      <c r="W32" s="91">
        <v>16.2628094238176</v>
      </c>
      <c r="X32" s="91">
        <v>16.2628094238176</v>
      </c>
      <c r="Y32" s="91">
        <v>23.582778113155051</v>
      </c>
      <c r="Z32" s="91">
        <v>23.582778113155051</v>
      </c>
      <c r="AA32" s="91">
        <v>23.582778113155051</v>
      </c>
      <c r="AB32" s="118">
        <v>33.127600232000425</v>
      </c>
    </row>
    <row r="33" spans="1:28" x14ac:dyDescent="0.25">
      <c r="A33" s="12"/>
      <c r="B33" s="62"/>
      <c r="C33" s="62" t="s">
        <v>20</v>
      </c>
      <c r="D33"/>
      <c r="E33"/>
      <c r="F33"/>
      <c r="G33"/>
      <c r="H33"/>
      <c r="I33"/>
      <c r="J33"/>
      <c r="K33"/>
      <c r="L33"/>
      <c r="M33"/>
      <c r="N33"/>
      <c r="O3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104"/>
    </row>
    <row r="34" spans="1:28" x14ac:dyDescent="0.25">
      <c r="A34" s="12"/>
      <c r="B34" s="62"/>
      <c r="C34" s="62"/>
      <c r="D34" t="s">
        <v>11</v>
      </c>
      <c r="E34" t="s">
        <v>7</v>
      </c>
      <c r="F34"/>
      <c r="G34"/>
      <c r="H34"/>
      <c r="I34"/>
      <c r="J34"/>
      <c r="K34"/>
      <c r="L34"/>
      <c r="M34"/>
      <c r="N34"/>
      <c r="O34"/>
      <c r="P34" s="3"/>
      <c r="Q34" s="3"/>
      <c r="R34" s="3"/>
      <c r="S34" s="3">
        <v>1.5653727256049998</v>
      </c>
      <c r="T34" s="3">
        <v>1.5653727256049998</v>
      </c>
      <c r="U34" s="3">
        <v>1.5653727256049998</v>
      </c>
      <c r="V34" s="3">
        <v>1.5653727256049998</v>
      </c>
      <c r="W34" s="3">
        <v>1.5653727256049998</v>
      </c>
      <c r="X34" s="3">
        <v>1.5653727256049998</v>
      </c>
      <c r="Y34" s="3">
        <v>2.215496479185</v>
      </c>
      <c r="Z34" s="3">
        <v>2.215496479185</v>
      </c>
      <c r="AA34" s="3">
        <v>2.215496479185</v>
      </c>
      <c r="AB34" s="104">
        <v>3.2036413870350002</v>
      </c>
    </row>
    <row r="35" spans="1:28" x14ac:dyDescent="0.25">
      <c r="A35" s="12"/>
      <c r="B35" s="62"/>
      <c r="C35" s="62"/>
      <c r="D35" t="s">
        <v>11</v>
      </c>
      <c r="E35" t="s">
        <v>8</v>
      </c>
      <c r="F35"/>
      <c r="G35"/>
      <c r="H35"/>
      <c r="I35"/>
      <c r="J35"/>
      <c r="K35"/>
      <c r="L35"/>
      <c r="M35"/>
      <c r="N35"/>
      <c r="O35"/>
      <c r="P35" s="3"/>
      <c r="Q35" s="3"/>
      <c r="R35" s="3"/>
      <c r="S35" s="3">
        <v>1.8416149712999998</v>
      </c>
      <c r="T35" s="3">
        <v>1.8416149712999998</v>
      </c>
      <c r="U35" s="3">
        <v>1.8416149712999998</v>
      </c>
      <c r="V35" s="3">
        <v>1.8416149712999998</v>
      </c>
      <c r="W35" s="3">
        <v>1.8416149712999998</v>
      </c>
      <c r="X35" s="3">
        <v>1.8416149712999998</v>
      </c>
      <c r="Y35" s="3">
        <v>2.6064664460999998</v>
      </c>
      <c r="Z35" s="3">
        <v>2.6064664460999998</v>
      </c>
      <c r="AA35" s="3">
        <v>2.6064664460999998</v>
      </c>
      <c r="AB35" s="104">
        <v>3.7689898671000002</v>
      </c>
    </row>
    <row r="36" spans="1:28" x14ac:dyDescent="0.25">
      <c r="A36" s="115"/>
      <c r="B36" s="79"/>
      <c r="C36" s="79"/>
      <c r="D36" s="78" t="s">
        <v>11</v>
      </c>
      <c r="E36" s="78" t="s">
        <v>9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91"/>
      <c r="Q36" s="91"/>
      <c r="R36" s="91"/>
      <c r="S36" s="91">
        <v>2.4861802112550002</v>
      </c>
      <c r="T36" s="91">
        <v>2.4861802112550002</v>
      </c>
      <c r="U36" s="91">
        <v>2.4861802112550002</v>
      </c>
      <c r="V36" s="91">
        <v>2.4861802112550002</v>
      </c>
      <c r="W36" s="91">
        <v>2.4861802112550002</v>
      </c>
      <c r="X36" s="91">
        <v>2.4861802112550002</v>
      </c>
      <c r="Y36" s="91">
        <v>3.5187297022350004</v>
      </c>
      <c r="Z36" s="91">
        <v>3.5187297022350004</v>
      </c>
      <c r="AA36" s="91">
        <v>3.5187297022350004</v>
      </c>
      <c r="AB36" s="118">
        <v>5.0881363205850008</v>
      </c>
    </row>
    <row r="37" spans="1:28" x14ac:dyDescent="0.25">
      <c r="A37" s="12"/>
      <c r="B37" s="62"/>
      <c r="C37" s="62" t="s">
        <v>12</v>
      </c>
      <c r="D37"/>
      <c r="E37"/>
      <c r="F37"/>
      <c r="G37"/>
      <c r="H37"/>
      <c r="I37"/>
      <c r="J37"/>
      <c r="K37"/>
      <c r="L37"/>
      <c r="M37"/>
      <c r="N37"/>
      <c r="O3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104"/>
    </row>
    <row r="38" spans="1:28" x14ac:dyDescent="0.25">
      <c r="A38" s="12"/>
      <c r="B38" s="62"/>
      <c r="C38" s="62"/>
      <c r="D38" t="s">
        <v>13</v>
      </c>
      <c r="E38" t="s">
        <v>7</v>
      </c>
      <c r="F38"/>
      <c r="G38"/>
      <c r="H38"/>
      <c r="I38"/>
      <c r="J38"/>
      <c r="K38"/>
      <c r="L38"/>
      <c r="M38"/>
      <c r="N38"/>
      <c r="O38"/>
      <c r="P38" s="3"/>
      <c r="Q38" s="3"/>
      <c r="R38" s="3"/>
      <c r="S38" s="164">
        <f>S39</f>
        <v>57400.2</v>
      </c>
      <c r="T38" s="164">
        <f t="shared" ref="T38:AB38" si="11">T39</f>
        <v>57400.2</v>
      </c>
      <c r="U38" s="164">
        <f t="shared" si="11"/>
        <v>57400.2</v>
      </c>
      <c r="V38" s="164">
        <f t="shared" si="11"/>
        <v>57400.2</v>
      </c>
      <c r="W38" s="164">
        <f t="shared" si="11"/>
        <v>57400.2</v>
      </c>
      <c r="X38" s="164">
        <f t="shared" si="11"/>
        <v>57400.2</v>
      </c>
      <c r="Y38" s="164">
        <f t="shared" si="11"/>
        <v>81239.399999999994</v>
      </c>
      <c r="Z38" s="164">
        <f t="shared" si="11"/>
        <v>81239.399999999994</v>
      </c>
      <c r="AA38" s="164">
        <f t="shared" si="11"/>
        <v>81239.399999999994</v>
      </c>
      <c r="AB38" s="165">
        <f t="shared" si="11"/>
        <v>117473.4</v>
      </c>
    </row>
    <row r="39" spans="1:28" x14ac:dyDescent="0.25">
      <c r="A39" s="12"/>
      <c r="B39" s="62"/>
      <c r="C39" s="62"/>
      <c r="D39" t="s">
        <v>13</v>
      </c>
      <c r="E39" t="s">
        <v>8</v>
      </c>
      <c r="F39"/>
      <c r="G39"/>
      <c r="H39"/>
      <c r="I39"/>
      <c r="J39"/>
      <c r="K39"/>
      <c r="L39"/>
      <c r="M39"/>
      <c r="N39"/>
      <c r="O39"/>
      <c r="P39" s="3"/>
      <c r="Q39" s="3"/>
      <c r="R39" s="3"/>
      <c r="S39" s="164">
        <v>57400.2</v>
      </c>
      <c r="T39" s="164">
        <v>57400.2</v>
      </c>
      <c r="U39" s="164">
        <v>57400.2</v>
      </c>
      <c r="V39" s="164">
        <v>57400.2</v>
      </c>
      <c r="W39" s="164">
        <v>57400.2</v>
      </c>
      <c r="X39" s="164">
        <v>57400.2</v>
      </c>
      <c r="Y39" s="164">
        <v>81239.399999999994</v>
      </c>
      <c r="Z39" s="164">
        <v>81239.399999999994</v>
      </c>
      <c r="AA39" s="164">
        <v>81239.399999999994</v>
      </c>
      <c r="AB39" s="165">
        <v>117473.4</v>
      </c>
    </row>
    <row r="40" spans="1:28" x14ac:dyDescent="0.25">
      <c r="A40" s="115"/>
      <c r="B40" s="79"/>
      <c r="C40" s="79"/>
      <c r="D40" s="78" t="s">
        <v>13</v>
      </c>
      <c r="E40" s="78" t="s">
        <v>9</v>
      </c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89"/>
      <c r="Q40" s="89"/>
      <c r="R40" s="89"/>
      <c r="S40" s="166">
        <f>S39</f>
        <v>57400.2</v>
      </c>
      <c r="T40" s="166">
        <f t="shared" ref="T40:AB40" si="12">T39</f>
        <v>57400.2</v>
      </c>
      <c r="U40" s="166">
        <f t="shared" si="12"/>
        <v>57400.2</v>
      </c>
      <c r="V40" s="166">
        <f t="shared" si="12"/>
        <v>57400.2</v>
      </c>
      <c r="W40" s="166">
        <f t="shared" si="12"/>
        <v>57400.2</v>
      </c>
      <c r="X40" s="166">
        <f t="shared" si="12"/>
        <v>57400.2</v>
      </c>
      <c r="Y40" s="166">
        <f t="shared" si="12"/>
        <v>81239.399999999994</v>
      </c>
      <c r="Z40" s="166">
        <f t="shared" si="12"/>
        <v>81239.399999999994</v>
      </c>
      <c r="AA40" s="166">
        <f t="shared" si="12"/>
        <v>81239.399999999994</v>
      </c>
      <c r="AB40" s="167">
        <f t="shared" si="12"/>
        <v>117473.4</v>
      </c>
    </row>
    <row r="41" spans="1:28" x14ac:dyDescent="0.25">
      <c r="A41" s="12"/>
      <c r="B41" s="62"/>
      <c r="C41" s="62" t="s">
        <v>22</v>
      </c>
      <c r="D41"/>
      <c r="E41"/>
      <c r="F41"/>
      <c r="G41"/>
      <c r="H41"/>
      <c r="I41"/>
      <c r="J41"/>
      <c r="K41"/>
      <c r="L41"/>
      <c r="M41"/>
      <c r="N41"/>
      <c r="O41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104"/>
    </row>
    <row r="42" spans="1:28" x14ac:dyDescent="0.25">
      <c r="A42" s="12"/>
      <c r="B42" s="62"/>
      <c r="C42" s="62"/>
      <c r="D42" t="s">
        <v>13</v>
      </c>
      <c r="E42" t="s">
        <v>7</v>
      </c>
      <c r="F42"/>
      <c r="G42"/>
      <c r="H42"/>
      <c r="I42"/>
      <c r="J42"/>
      <c r="K42"/>
      <c r="L42"/>
      <c r="M42"/>
      <c r="N42"/>
      <c r="O42"/>
      <c r="P42" s="3"/>
      <c r="Q42" s="3"/>
      <c r="R42" s="3"/>
      <c r="S42" s="164">
        <v>318915.51120000001</v>
      </c>
      <c r="T42" s="164">
        <v>318915.51120000001</v>
      </c>
      <c r="U42" s="164">
        <v>318915.51120000001</v>
      </c>
      <c r="V42" s="164">
        <v>318915.51120000001</v>
      </c>
      <c r="W42" s="164">
        <v>318915.51120000001</v>
      </c>
      <c r="X42" s="164">
        <v>318915.51120000001</v>
      </c>
      <c r="Y42" s="164">
        <v>451366.10640000005</v>
      </c>
      <c r="Z42" s="164">
        <v>451366.10640000005</v>
      </c>
      <c r="AA42" s="164">
        <v>451366.10640000005</v>
      </c>
      <c r="AB42" s="165">
        <v>652682.21039999998</v>
      </c>
    </row>
    <row r="43" spans="1:28" x14ac:dyDescent="0.25">
      <c r="A43" s="12"/>
      <c r="B43" s="62"/>
      <c r="C43" s="62"/>
      <c r="D43" t="s">
        <v>13</v>
      </c>
      <c r="E43" t="s">
        <v>8</v>
      </c>
      <c r="F43"/>
      <c r="G43"/>
      <c r="H43"/>
      <c r="I43"/>
      <c r="J43"/>
      <c r="K43"/>
      <c r="L43"/>
      <c r="M43"/>
      <c r="N43"/>
      <c r="O43"/>
      <c r="P43" s="3"/>
      <c r="Q43" s="3"/>
      <c r="R43" s="3"/>
      <c r="S43" s="164">
        <v>521820</v>
      </c>
      <c r="T43" s="164">
        <v>521820</v>
      </c>
      <c r="U43" s="164">
        <v>521820</v>
      </c>
      <c r="V43" s="164">
        <v>521820</v>
      </c>
      <c r="W43" s="164">
        <v>521820</v>
      </c>
      <c r="X43" s="164">
        <v>521820</v>
      </c>
      <c r="Y43" s="164">
        <v>738540</v>
      </c>
      <c r="Z43" s="164">
        <v>738540</v>
      </c>
      <c r="AA43" s="164">
        <v>738540</v>
      </c>
      <c r="AB43" s="165">
        <v>1067940</v>
      </c>
    </row>
    <row r="44" spans="1:28" x14ac:dyDescent="0.25">
      <c r="A44" s="12"/>
      <c r="B44" s="62"/>
      <c r="C44" s="62"/>
      <c r="D44" t="s">
        <v>13</v>
      </c>
      <c r="E44" t="s">
        <v>9</v>
      </c>
      <c r="F44"/>
      <c r="G44"/>
      <c r="H44"/>
      <c r="I44"/>
      <c r="J44"/>
      <c r="K44"/>
      <c r="L44"/>
      <c r="M44"/>
      <c r="N44"/>
      <c r="O44"/>
      <c r="P44" s="3"/>
      <c r="Q44" s="3"/>
      <c r="R44" s="3"/>
      <c r="S44" s="164">
        <f>S43</f>
        <v>521820</v>
      </c>
      <c r="T44" s="164">
        <f t="shared" ref="T44:AB44" si="13">T43</f>
        <v>521820</v>
      </c>
      <c r="U44" s="164">
        <f t="shared" si="13"/>
        <v>521820</v>
      </c>
      <c r="V44" s="164">
        <f t="shared" si="13"/>
        <v>521820</v>
      </c>
      <c r="W44" s="164">
        <f t="shared" si="13"/>
        <v>521820</v>
      </c>
      <c r="X44" s="164">
        <f t="shared" si="13"/>
        <v>521820</v>
      </c>
      <c r="Y44" s="164">
        <f t="shared" si="13"/>
        <v>738540</v>
      </c>
      <c r="Z44" s="164">
        <f t="shared" si="13"/>
        <v>738540</v>
      </c>
      <c r="AA44" s="164">
        <f t="shared" si="13"/>
        <v>738540</v>
      </c>
      <c r="AB44" s="165">
        <f t="shared" si="13"/>
        <v>1067940</v>
      </c>
    </row>
    <row r="45" spans="1:28" ht="15.75" thickBot="1" x14ac:dyDescent="0.3">
      <c r="A45" s="12"/>
      <c r="B45" s="62"/>
      <c r="C45" s="62"/>
      <c r="D45"/>
      <c r="E45"/>
      <c r="F45"/>
      <c r="G45"/>
      <c r="H45"/>
      <c r="I45"/>
      <c r="J45"/>
      <c r="K45"/>
      <c r="L45"/>
      <c r="M45"/>
      <c r="N45"/>
      <c r="O45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102"/>
    </row>
    <row r="46" spans="1:28" ht="16.5" customHeight="1" thickBot="1" x14ac:dyDescent="0.3">
      <c r="A46" s="98" t="s">
        <v>257</v>
      </c>
      <c r="B46" s="99"/>
      <c r="C46" s="99" t="s">
        <v>2</v>
      </c>
      <c r="D46" s="99" t="s">
        <v>3</v>
      </c>
      <c r="E46" s="114" t="s">
        <v>4</v>
      </c>
      <c r="F46" s="99">
        <v>2028</v>
      </c>
      <c r="G46" s="99">
        <v>2029</v>
      </c>
      <c r="H46" s="99">
        <v>2030</v>
      </c>
      <c r="I46" s="99">
        <v>2031</v>
      </c>
      <c r="J46" s="99">
        <v>2032</v>
      </c>
      <c r="K46" s="99">
        <v>2033</v>
      </c>
      <c r="L46" s="99">
        <v>2034</v>
      </c>
      <c r="M46" s="99">
        <v>2035</v>
      </c>
      <c r="N46" s="99">
        <v>2036</v>
      </c>
      <c r="O46" s="99">
        <v>2037</v>
      </c>
      <c r="P46" s="99">
        <v>2038</v>
      </c>
      <c r="Q46" s="99">
        <v>2039</v>
      </c>
      <c r="R46" s="99">
        <v>2040</v>
      </c>
      <c r="S46" s="99">
        <v>2041</v>
      </c>
      <c r="T46" s="99">
        <v>2042</v>
      </c>
      <c r="U46" s="99">
        <v>2043</v>
      </c>
      <c r="V46" s="99">
        <v>2044</v>
      </c>
      <c r="W46" s="99">
        <v>2045</v>
      </c>
      <c r="X46" s="99">
        <v>2046</v>
      </c>
      <c r="Y46" s="99">
        <v>2047</v>
      </c>
      <c r="Z46" s="99">
        <v>2048</v>
      </c>
      <c r="AA46" s="99">
        <v>2049</v>
      </c>
      <c r="AB46" s="100">
        <v>2050</v>
      </c>
    </row>
    <row r="47" spans="1:28" x14ac:dyDescent="0.25">
      <c r="A47" s="12"/>
      <c r="B47" s="62"/>
      <c r="C47" s="62" t="s">
        <v>5</v>
      </c>
      <c r="D47"/>
      <c r="E47"/>
      <c r="F47"/>
      <c r="G47"/>
      <c r="H47"/>
      <c r="I47"/>
      <c r="J47"/>
      <c r="K47"/>
      <c r="L47"/>
      <c r="M47"/>
      <c r="N47"/>
      <c r="O4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102"/>
    </row>
    <row r="48" spans="1:28" x14ac:dyDescent="0.25">
      <c r="A48" s="12"/>
      <c r="B48" s="62"/>
      <c r="C48" s="62"/>
      <c r="D48" t="s">
        <v>6</v>
      </c>
      <c r="E48" t="s">
        <v>7</v>
      </c>
      <c r="F48"/>
      <c r="G48"/>
      <c r="H48"/>
      <c r="I48"/>
      <c r="J48"/>
      <c r="K48"/>
      <c r="L48"/>
      <c r="M48"/>
      <c r="N48"/>
      <c r="O48"/>
      <c r="P48" s="3">
        <v>54.542651951534431</v>
      </c>
      <c r="Q48" s="3">
        <v>40.906988963650811</v>
      </c>
      <c r="R48" s="3">
        <v>40.906988963650811</v>
      </c>
      <c r="S48" s="3"/>
      <c r="T48" s="3"/>
      <c r="U48" s="3"/>
      <c r="V48" s="3"/>
      <c r="W48" s="3">
        <v>27.749233156415805</v>
      </c>
      <c r="X48" s="3">
        <v>27.749233156415805</v>
      </c>
      <c r="Y48" s="3">
        <v>32.01168366426586</v>
      </c>
      <c r="Z48" s="3">
        <v>24.008762748199391</v>
      </c>
      <c r="AA48" s="3">
        <v>24.008762748199391</v>
      </c>
      <c r="AB48" s="104"/>
    </row>
    <row r="49" spans="1:28" x14ac:dyDescent="0.25">
      <c r="A49" s="12"/>
      <c r="B49" s="62"/>
      <c r="C49" s="62"/>
      <c r="D49" t="s">
        <v>6</v>
      </c>
      <c r="E49" t="s">
        <v>8</v>
      </c>
      <c r="F49"/>
      <c r="G49"/>
      <c r="H49"/>
      <c r="I49"/>
      <c r="J49"/>
      <c r="K49"/>
      <c r="L49"/>
      <c r="M49"/>
      <c r="N49"/>
      <c r="O49"/>
      <c r="P49" s="3">
        <v>70.110778404902547</v>
      </c>
      <c r="Q49" s="3">
        <v>52.583083803676907</v>
      </c>
      <c r="R49" s="3">
        <v>52.583083803676907</v>
      </c>
      <c r="S49" s="3"/>
      <c r="T49" s="3"/>
      <c r="U49" s="3"/>
      <c r="V49" s="3"/>
      <c r="W49" s="3">
        <v>36.599843446687252</v>
      </c>
      <c r="X49" s="3">
        <v>36.599843446687252</v>
      </c>
      <c r="Y49" s="3">
        <v>41.148788690133415</v>
      </c>
      <c r="Z49" s="3">
        <v>30.861591517600054</v>
      </c>
      <c r="AA49" s="3">
        <v>30.861591517600054</v>
      </c>
      <c r="AB49" s="104"/>
    </row>
    <row r="50" spans="1:28" x14ac:dyDescent="0.25">
      <c r="A50" s="115"/>
      <c r="B50" s="79"/>
      <c r="C50" s="79"/>
      <c r="D50" s="78" t="s">
        <v>6</v>
      </c>
      <c r="E50" s="78" t="s">
        <v>9</v>
      </c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91">
        <v>108.41872949211736</v>
      </c>
      <c r="Q50" s="91">
        <v>81.314047119088016</v>
      </c>
      <c r="R50" s="91">
        <v>81.314047119088016</v>
      </c>
      <c r="S50" s="91"/>
      <c r="T50" s="91"/>
      <c r="U50" s="91"/>
      <c r="V50" s="91"/>
      <c r="W50" s="91">
        <v>60.999739077812087</v>
      </c>
      <c r="X50" s="91">
        <v>60.999739077812087</v>
      </c>
      <c r="Y50" s="91">
        <v>63.632147458969193</v>
      </c>
      <c r="Z50" s="91">
        <v>47.724110594226893</v>
      </c>
      <c r="AA50" s="91">
        <v>47.724110594226893</v>
      </c>
      <c r="AB50" s="118"/>
    </row>
    <row r="51" spans="1:28" x14ac:dyDescent="0.25">
      <c r="A51" s="12"/>
      <c r="B51" s="62"/>
      <c r="C51" s="62" t="s">
        <v>10</v>
      </c>
      <c r="D51"/>
      <c r="E51"/>
      <c r="F51"/>
      <c r="G51"/>
      <c r="H51"/>
      <c r="I51"/>
      <c r="J51"/>
      <c r="K51"/>
      <c r="L51"/>
      <c r="M51"/>
      <c r="N51"/>
      <c r="O5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104"/>
    </row>
    <row r="52" spans="1:28" x14ac:dyDescent="0.25">
      <c r="A52" s="12"/>
      <c r="B52" s="62"/>
      <c r="C52" s="62"/>
      <c r="D52" t="s">
        <v>11</v>
      </c>
      <c r="E52" t="s">
        <v>7</v>
      </c>
      <c r="F52"/>
      <c r="G52"/>
      <c r="H52"/>
      <c r="I52"/>
      <c r="J52"/>
      <c r="K52"/>
      <c r="L52"/>
      <c r="M52"/>
      <c r="N52"/>
      <c r="O52"/>
      <c r="P52" s="3"/>
      <c r="Q52" s="3"/>
      <c r="R52" s="3"/>
      <c r="S52" s="3">
        <v>8.1813977927301629</v>
      </c>
      <c r="T52" s="3">
        <v>8.1813977927301629</v>
      </c>
      <c r="U52" s="3">
        <v>8.1813977927301629</v>
      </c>
      <c r="V52" s="3">
        <v>8.1813977927301629</v>
      </c>
      <c r="W52" s="3">
        <v>8.1813977927301629</v>
      </c>
      <c r="X52" s="3">
        <v>8.1813977927301629</v>
      </c>
      <c r="Y52" s="3">
        <v>11.511305771500059</v>
      </c>
      <c r="Z52" s="3">
        <v>11.511305771500059</v>
      </c>
      <c r="AA52" s="3">
        <v>11.511305771500059</v>
      </c>
      <c r="AB52" s="104">
        <v>16.313058321139938</v>
      </c>
    </row>
    <row r="53" spans="1:28" x14ac:dyDescent="0.25">
      <c r="A53" s="12"/>
      <c r="B53" s="62"/>
      <c r="C53" s="62"/>
      <c r="D53" t="s">
        <v>11</v>
      </c>
      <c r="E53" t="s">
        <v>8</v>
      </c>
      <c r="F53"/>
      <c r="G53"/>
      <c r="H53"/>
      <c r="I53"/>
      <c r="J53"/>
      <c r="K53"/>
      <c r="L53"/>
      <c r="M53"/>
      <c r="N53"/>
      <c r="O53"/>
      <c r="P53" s="3"/>
      <c r="Q53" s="3"/>
      <c r="R53" s="3"/>
      <c r="S53" s="3">
        <v>10.51661676073538</v>
      </c>
      <c r="T53" s="3">
        <v>10.51661676073538</v>
      </c>
      <c r="U53" s="3">
        <v>10.51661676073538</v>
      </c>
      <c r="V53" s="3">
        <v>10.51661676073538</v>
      </c>
      <c r="W53" s="3">
        <v>10.51661676073538</v>
      </c>
      <c r="X53" s="3">
        <v>10.51661676073538</v>
      </c>
      <c r="Y53" s="3">
        <v>14.908597974337852</v>
      </c>
      <c r="Z53" s="3">
        <v>14.908597974337852</v>
      </c>
      <c r="AA53" s="3">
        <v>14.908597974337852</v>
      </c>
      <c r="AB53" s="104">
        <v>21.080916277857863</v>
      </c>
    </row>
    <row r="54" spans="1:28" x14ac:dyDescent="0.25">
      <c r="A54" s="115"/>
      <c r="B54" s="79"/>
      <c r="C54" s="79"/>
      <c r="D54" s="78" t="s">
        <v>11</v>
      </c>
      <c r="E54" s="78" t="s">
        <v>9</v>
      </c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91"/>
      <c r="Q54" s="91"/>
      <c r="R54" s="91"/>
      <c r="S54" s="91">
        <v>16.2628094238176</v>
      </c>
      <c r="T54" s="91">
        <v>16.2628094238176</v>
      </c>
      <c r="U54" s="91">
        <v>16.2628094238176</v>
      </c>
      <c r="V54" s="91">
        <v>16.2628094238176</v>
      </c>
      <c r="W54" s="91">
        <v>16.2628094238176</v>
      </c>
      <c r="X54" s="91">
        <v>16.2628094238176</v>
      </c>
      <c r="Y54" s="91">
        <v>23.582778113155051</v>
      </c>
      <c r="Z54" s="91">
        <v>23.582778113155051</v>
      </c>
      <c r="AA54" s="91">
        <v>23.582778113155051</v>
      </c>
      <c r="AB54" s="118">
        <v>33.127600232000425</v>
      </c>
    </row>
    <row r="55" spans="1:28" x14ac:dyDescent="0.25">
      <c r="A55" s="12"/>
      <c r="B55" s="62"/>
      <c r="C55" s="62" t="s">
        <v>20</v>
      </c>
      <c r="D55"/>
      <c r="E55"/>
      <c r="F55"/>
      <c r="G55"/>
      <c r="H55"/>
      <c r="I55"/>
      <c r="J55"/>
      <c r="K55"/>
      <c r="L55"/>
      <c r="M55"/>
      <c r="N55"/>
      <c r="O5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104"/>
    </row>
    <row r="56" spans="1:28" x14ac:dyDescent="0.25">
      <c r="A56" s="12"/>
      <c r="B56" s="62"/>
      <c r="C56" s="62"/>
      <c r="D56" t="s">
        <v>11</v>
      </c>
      <c r="E56" t="s">
        <v>7</v>
      </c>
      <c r="F56"/>
      <c r="G56"/>
      <c r="H56"/>
      <c r="I56"/>
      <c r="J56"/>
      <c r="K56"/>
      <c r="L56"/>
      <c r="M56"/>
      <c r="N56"/>
      <c r="O56"/>
      <c r="P56" s="3"/>
      <c r="Q56" s="3"/>
      <c r="R56" s="3"/>
      <c r="S56" s="3">
        <v>1.5653727256049998</v>
      </c>
      <c r="T56" s="3">
        <v>1.5653727256049998</v>
      </c>
      <c r="U56" s="3">
        <v>1.5653727256049998</v>
      </c>
      <c r="V56" s="3">
        <v>1.5653727256049998</v>
      </c>
      <c r="W56" s="3">
        <v>1.5653727256049998</v>
      </c>
      <c r="X56" s="3">
        <v>1.5653727256049998</v>
      </c>
      <c r="Y56" s="3">
        <v>2.215496479185</v>
      </c>
      <c r="Z56" s="3">
        <v>2.215496479185</v>
      </c>
      <c r="AA56" s="3">
        <v>2.215496479185</v>
      </c>
      <c r="AB56" s="104">
        <v>3.2036413870350002</v>
      </c>
    </row>
    <row r="57" spans="1:28" x14ac:dyDescent="0.25">
      <c r="A57" s="12"/>
      <c r="B57" s="62"/>
      <c r="C57" s="62"/>
      <c r="D57" t="s">
        <v>11</v>
      </c>
      <c r="E57" t="s">
        <v>8</v>
      </c>
      <c r="F57"/>
      <c r="G57"/>
      <c r="H57"/>
      <c r="I57"/>
      <c r="J57"/>
      <c r="K57"/>
      <c r="L57"/>
      <c r="M57"/>
      <c r="N57"/>
      <c r="O57"/>
      <c r="P57" s="3"/>
      <c r="Q57" s="3"/>
      <c r="R57" s="3"/>
      <c r="S57" s="3">
        <v>1.8416149712999998</v>
      </c>
      <c r="T57" s="3">
        <v>1.8416149712999998</v>
      </c>
      <c r="U57" s="3">
        <v>1.8416149712999998</v>
      </c>
      <c r="V57" s="3">
        <v>1.8416149712999998</v>
      </c>
      <c r="W57" s="3">
        <v>1.8416149712999998</v>
      </c>
      <c r="X57" s="3">
        <v>1.8416149712999998</v>
      </c>
      <c r="Y57" s="3">
        <v>2.6064664460999998</v>
      </c>
      <c r="Z57" s="3">
        <v>2.6064664460999998</v>
      </c>
      <c r="AA57" s="3">
        <v>2.6064664460999998</v>
      </c>
      <c r="AB57" s="104">
        <v>3.7689898671000002</v>
      </c>
    </row>
    <row r="58" spans="1:28" x14ac:dyDescent="0.25">
      <c r="A58" s="115"/>
      <c r="B58" s="79"/>
      <c r="C58" s="79"/>
      <c r="D58" s="78" t="s">
        <v>11</v>
      </c>
      <c r="E58" s="78" t="s">
        <v>9</v>
      </c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91"/>
      <c r="Q58" s="91"/>
      <c r="R58" s="91"/>
      <c r="S58" s="91">
        <v>2.4861802112550002</v>
      </c>
      <c r="T58" s="91">
        <v>2.4861802112550002</v>
      </c>
      <c r="U58" s="91">
        <v>2.4861802112550002</v>
      </c>
      <c r="V58" s="91">
        <v>2.4861802112550002</v>
      </c>
      <c r="W58" s="91">
        <v>2.4861802112550002</v>
      </c>
      <c r="X58" s="91">
        <v>2.4861802112550002</v>
      </c>
      <c r="Y58" s="91">
        <v>3.5187297022350004</v>
      </c>
      <c r="Z58" s="91">
        <v>3.5187297022350004</v>
      </c>
      <c r="AA58" s="91">
        <v>3.5187297022350004</v>
      </c>
      <c r="AB58" s="118">
        <v>5.0881363205850008</v>
      </c>
    </row>
    <row r="59" spans="1:28" x14ac:dyDescent="0.25">
      <c r="A59" s="12"/>
      <c r="B59" s="62"/>
      <c r="C59" s="62" t="s">
        <v>12</v>
      </c>
      <c r="D59"/>
      <c r="E59"/>
      <c r="F59"/>
      <c r="G59"/>
      <c r="H59"/>
      <c r="I59"/>
      <c r="J59"/>
      <c r="K59"/>
      <c r="L59"/>
      <c r="M59"/>
      <c r="N59"/>
      <c r="O59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104"/>
    </row>
    <row r="60" spans="1:28" x14ac:dyDescent="0.25">
      <c r="A60" s="12"/>
      <c r="B60" s="62"/>
      <c r="C60" s="62"/>
      <c r="D60" t="s">
        <v>13</v>
      </c>
      <c r="E60" t="s">
        <v>7</v>
      </c>
      <c r="F60"/>
      <c r="G60"/>
      <c r="H60"/>
      <c r="I60"/>
      <c r="J60"/>
      <c r="K60"/>
      <c r="L60"/>
      <c r="M60"/>
      <c r="N60"/>
      <c r="O60"/>
      <c r="P60" s="3"/>
      <c r="Q60" s="3"/>
      <c r="R60" s="3"/>
      <c r="S60" s="164">
        <f>S61</f>
        <v>57400.2</v>
      </c>
      <c r="T60" s="164">
        <f t="shared" ref="T60:AB60" si="14">T61</f>
        <v>57400.2</v>
      </c>
      <c r="U60" s="164">
        <f t="shared" si="14"/>
        <v>57400.2</v>
      </c>
      <c r="V60" s="164">
        <f t="shared" si="14"/>
        <v>57400.2</v>
      </c>
      <c r="W60" s="164">
        <f t="shared" si="14"/>
        <v>57400.2</v>
      </c>
      <c r="X60" s="164">
        <f t="shared" si="14"/>
        <v>57400.2</v>
      </c>
      <c r="Y60" s="164">
        <f t="shared" si="14"/>
        <v>81239.399999999994</v>
      </c>
      <c r="Z60" s="164">
        <f t="shared" si="14"/>
        <v>81239.399999999994</v>
      </c>
      <c r="AA60" s="164">
        <f t="shared" si="14"/>
        <v>81239.399999999994</v>
      </c>
      <c r="AB60" s="165">
        <f t="shared" si="14"/>
        <v>117473.4</v>
      </c>
    </row>
    <row r="61" spans="1:28" x14ac:dyDescent="0.25">
      <c r="A61" s="12"/>
      <c r="B61" s="62"/>
      <c r="C61" s="62"/>
      <c r="D61" t="s">
        <v>13</v>
      </c>
      <c r="E61" t="s">
        <v>8</v>
      </c>
      <c r="F61"/>
      <c r="G61"/>
      <c r="H61"/>
      <c r="I61"/>
      <c r="J61"/>
      <c r="K61"/>
      <c r="L61"/>
      <c r="M61"/>
      <c r="N61"/>
      <c r="O61"/>
      <c r="P61" s="3"/>
      <c r="Q61" s="3"/>
      <c r="R61" s="3"/>
      <c r="S61" s="164">
        <v>57400.2</v>
      </c>
      <c r="T61" s="164">
        <v>57400.2</v>
      </c>
      <c r="U61" s="164">
        <v>57400.2</v>
      </c>
      <c r="V61" s="164">
        <v>57400.2</v>
      </c>
      <c r="W61" s="164">
        <v>57400.2</v>
      </c>
      <c r="X61" s="164">
        <v>57400.2</v>
      </c>
      <c r="Y61" s="164">
        <v>81239.399999999994</v>
      </c>
      <c r="Z61" s="164">
        <v>81239.399999999994</v>
      </c>
      <c r="AA61" s="164">
        <v>81239.399999999994</v>
      </c>
      <c r="AB61" s="165">
        <v>117473.4</v>
      </c>
    </row>
    <row r="62" spans="1:28" x14ac:dyDescent="0.25">
      <c r="A62" s="115"/>
      <c r="B62" s="79"/>
      <c r="C62" s="79"/>
      <c r="D62" s="78" t="s">
        <v>13</v>
      </c>
      <c r="E62" s="78" t="s">
        <v>9</v>
      </c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89"/>
      <c r="Q62" s="89"/>
      <c r="R62" s="89"/>
      <c r="S62" s="166">
        <f>S61</f>
        <v>57400.2</v>
      </c>
      <c r="T62" s="166">
        <f t="shared" ref="T62:AB62" si="15">T61</f>
        <v>57400.2</v>
      </c>
      <c r="U62" s="166">
        <f t="shared" si="15"/>
        <v>57400.2</v>
      </c>
      <c r="V62" s="166">
        <f t="shared" si="15"/>
        <v>57400.2</v>
      </c>
      <c r="W62" s="166">
        <f t="shared" si="15"/>
        <v>57400.2</v>
      </c>
      <c r="X62" s="166">
        <f t="shared" si="15"/>
        <v>57400.2</v>
      </c>
      <c r="Y62" s="166">
        <f t="shared" si="15"/>
        <v>81239.399999999994</v>
      </c>
      <c r="Z62" s="166">
        <f t="shared" si="15"/>
        <v>81239.399999999994</v>
      </c>
      <c r="AA62" s="166">
        <f t="shared" si="15"/>
        <v>81239.399999999994</v>
      </c>
      <c r="AB62" s="167">
        <f t="shared" si="15"/>
        <v>117473.4</v>
      </c>
    </row>
    <row r="63" spans="1:28" x14ac:dyDescent="0.25">
      <c r="A63" s="12"/>
      <c r="B63" s="62"/>
      <c r="C63" s="62" t="s">
        <v>22</v>
      </c>
      <c r="D63"/>
      <c r="E63"/>
      <c r="F63"/>
      <c r="G63"/>
      <c r="H63"/>
      <c r="I63"/>
      <c r="J63"/>
      <c r="K63"/>
      <c r="L63"/>
      <c r="M63"/>
      <c r="N63"/>
      <c r="O6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104"/>
    </row>
    <row r="64" spans="1:28" x14ac:dyDescent="0.25">
      <c r="A64" s="12"/>
      <c r="B64" s="62"/>
      <c r="C64" s="62"/>
      <c r="D64" t="s">
        <v>13</v>
      </c>
      <c r="E64" t="s">
        <v>7</v>
      </c>
      <c r="F64"/>
      <c r="G64"/>
      <c r="H64"/>
      <c r="I64"/>
      <c r="J64"/>
      <c r="K64"/>
      <c r="L64"/>
      <c r="M64"/>
      <c r="N64"/>
      <c r="O64"/>
      <c r="P64" s="3"/>
      <c r="Q64" s="3"/>
      <c r="R64" s="3"/>
      <c r="S64" s="164">
        <v>318915.51120000001</v>
      </c>
      <c r="T64" s="164">
        <v>318915.51120000001</v>
      </c>
      <c r="U64" s="164">
        <v>318915.51120000001</v>
      </c>
      <c r="V64" s="164">
        <v>318915.51120000001</v>
      </c>
      <c r="W64" s="164">
        <v>318915.51120000001</v>
      </c>
      <c r="X64" s="164">
        <v>318915.51120000001</v>
      </c>
      <c r="Y64" s="164">
        <v>451366.10640000005</v>
      </c>
      <c r="Z64" s="164">
        <v>451366.10640000005</v>
      </c>
      <c r="AA64" s="164">
        <v>451366.10640000005</v>
      </c>
      <c r="AB64" s="165">
        <v>652682.21039999998</v>
      </c>
    </row>
    <row r="65" spans="1:28" x14ac:dyDescent="0.25">
      <c r="A65" s="12"/>
      <c r="B65" s="62"/>
      <c r="C65" s="62"/>
      <c r="D65" t="s">
        <v>13</v>
      </c>
      <c r="E65" t="s">
        <v>8</v>
      </c>
      <c r="F65"/>
      <c r="G65"/>
      <c r="H65"/>
      <c r="I65"/>
      <c r="J65"/>
      <c r="K65"/>
      <c r="L65"/>
      <c r="M65"/>
      <c r="N65"/>
      <c r="O65"/>
      <c r="P65" s="3"/>
      <c r="Q65" s="3"/>
      <c r="R65" s="3"/>
      <c r="S65" s="164">
        <v>521820</v>
      </c>
      <c r="T65" s="164">
        <v>521820</v>
      </c>
      <c r="U65" s="164">
        <v>521820</v>
      </c>
      <c r="V65" s="164">
        <v>521820</v>
      </c>
      <c r="W65" s="164">
        <v>521820</v>
      </c>
      <c r="X65" s="164">
        <v>521820</v>
      </c>
      <c r="Y65" s="164">
        <v>738540</v>
      </c>
      <c r="Z65" s="164">
        <v>738540</v>
      </c>
      <c r="AA65" s="164">
        <v>738540</v>
      </c>
      <c r="AB65" s="165">
        <v>1067940</v>
      </c>
    </row>
    <row r="66" spans="1:28" x14ac:dyDescent="0.25">
      <c r="A66" s="12"/>
      <c r="B66" s="62"/>
      <c r="C66" s="62"/>
      <c r="D66" t="s">
        <v>13</v>
      </c>
      <c r="E66" t="s">
        <v>9</v>
      </c>
      <c r="F66"/>
      <c r="G66"/>
      <c r="H66"/>
      <c r="I66"/>
      <c r="J66"/>
      <c r="K66"/>
      <c r="L66"/>
      <c r="M66"/>
      <c r="N66"/>
      <c r="O66"/>
      <c r="P66" s="3"/>
      <c r="Q66" s="3"/>
      <c r="R66" s="3"/>
      <c r="S66" s="164">
        <f>S65</f>
        <v>521820</v>
      </c>
      <c r="T66" s="164">
        <f t="shared" ref="T66:AB66" si="16">T65</f>
        <v>521820</v>
      </c>
      <c r="U66" s="164">
        <f t="shared" si="16"/>
        <v>521820</v>
      </c>
      <c r="V66" s="164">
        <f t="shared" si="16"/>
        <v>521820</v>
      </c>
      <c r="W66" s="164">
        <f t="shared" si="16"/>
        <v>521820</v>
      </c>
      <c r="X66" s="164">
        <f t="shared" si="16"/>
        <v>521820</v>
      </c>
      <c r="Y66" s="164">
        <f t="shared" si="16"/>
        <v>738540</v>
      </c>
      <c r="Z66" s="164">
        <f t="shared" si="16"/>
        <v>738540</v>
      </c>
      <c r="AA66" s="164">
        <f t="shared" si="16"/>
        <v>738540</v>
      </c>
      <c r="AB66" s="165">
        <f t="shared" si="16"/>
        <v>1067940</v>
      </c>
    </row>
    <row r="67" spans="1:28" ht="15.75" thickBot="1" x14ac:dyDescent="0.3">
      <c r="A67" s="12"/>
      <c r="B67" s="62"/>
      <c r="C67" s="62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13"/>
    </row>
    <row r="68" spans="1:28" ht="15.75" thickBot="1" x14ac:dyDescent="0.3">
      <c r="A68" s="98" t="s">
        <v>258</v>
      </c>
      <c r="B68" s="99"/>
      <c r="C68" s="99" t="s">
        <v>2</v>
      </c>
      <c r="D68" s="99" t="s">
        <v>3</v>
      </c>
      <c r="E68" s="114" t="s">
        <v>4</v>
      </c>
      <c r="F68" s="99">
        <v>2028</v>
      </c>
      <c r="G68" s="99">
        <v>2029</v>
      </c>
      <c r="H68" s="99">
        <v>2030</v>
      </c>
      <c r="I68" s="99">
        <v>2031</v>
      </c>
      <c r="J68" s="99">
        <v>2032</v>
      </c>
      <c r="K68" s="99">
        <v>2033</v>
      </c>
      <c r="L68" s="99">
        <v>2034</v>
      </c>
      <c r="M68" s="99">
        <v>2035</v>
      </c>
      <c r="N68" s="99">
        <v>2036</v>
      </c>
      <c r="O68" s="99">
        <v>2037</v>
      </c>
      <c r="P68" s="99">
        <v>2038</v>
      </c>
      <c r="Q68" s="99">
        <v>2039</v>
      </c>
      <c r="R68" s="99">
        <v>2040</v>
      </c>
      <c r="S68" s="99">
        <v>2041</v>
      </c>
      <c r="T68" s="99">
        <v>2042</v>
      </c>
      <c r="U68" s="99">
        <v>2043</v>
      </c>
      <c r="V68" s="99">
        <v>2044</v>
      </c>
      <c r="W68" s="99">
        <v>2045</v>
      </c>
      <c r="X68" s="99">
        <v>2046</v>
      </c>
      <c r="Y68" s="99">
        <v>2047</v>
      </c>
      <c r="Z68" s="99">
        <v>2048</v>
      </c>
      <c r="AA68" s="99">
        <v>2049</v>
      </c>
      <c r="AB68" s="100">
        <v>2050</v>
      </c>
    </row>
    <row r="69" spans="1:28" x14ac:dyDescent="0.25">
      <c r="A69" s="12"/>
      <c r="B69" s="62"/>
      <c r="C69" s="62" t="s">
        <v>5</v>
      </c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 s="13"/>
    </row>
    <row r="70" spans="1:28" x14ac:dyDescent="0.25">
      <c r="A70" s="12"/>
      <c r="B70" s="62"/>
      <c r="C70" s="62"/>
      <c r="D70" t="s">
        <v>6</v>
      </c>
      <c r="E70" t="s">
        <v>7</v>
      </c>
      <c r="F70"/>
      <c r="G70"/>
      <c r="H70"/>
      <c r="I70"/>
      <c r="J70"/>
      <c r="K70"/>
      <c r="L70"/>
      <c r="M70"/>
      <c r="N70"/>
      <c r="O70"/>
      <c r="P70" s="3">
        <v>54.542651951534431</v>
      </c>
      <c r="Q70" s="3">
        <v>40.906988963650811</v>
      </c>
      <c r="R70" s="3">
        <v>40.906988963650811</v>
      </c>
      <c r="S70" s="3"/>
      <c r="T70" s="3"/>
      <c r="U70" s="3"/>
      <c r="V70" s="3"/>
      <c r="W70" s="3">
        <v>27.749233156415805</v>
      </c>
      <c r="X70" s="3">
        <v>27.749233156415805</v>
      </c>
      <c r="Y70" s="3">
        <v>32.01168366426586</v>
      </c>
      <c r="Z70" s="3">
        <v>24.008762748199391</v>
      </c>
      <c r="AA70" s="3">
        <v>24.008762748199391</v>
      </c>
      <c r="AB70" s="104"/>
    </row>
    <row r="71" spans="1:28" x14ac:dyDescent="0.25">
      <c r="A71" s="12"/>
      <c r="B71" s="62"/>
      <c r="C71" s="62"/>
      <c r="D71" t="s">
        <v>6</v>
      </c>
      <c r="E71" t="s">
        <v>8</v>
      </c>
      <c r="F71"/>
      <c r="G71"/>
      <c r="H71"/>
      <c r="I71"/>
      <c r="J71"/>
      <c r="K71"/>
      <c r="L71"/>
      <c r="M71"/>
      <c r="N71"/>
      <c r="O71"/>
      <c r="P71" s="3">
        <v>70.110778404902547</v>
      </c>
      <c r="Q71" s="3">
        <v>52.583083803676907</v>
      </c>
      <c r="R71" s="3">
        <v>52.583083803676907</v>
      </c>
      <c r="S71" s="3"/>
      <c r="T71" s="3"/>
      <c r="U71" s="3"/>
      <c r="V71" s="3"/>
      <c r="W71" s="3">
        <v>36.599843446687252</v>
      </c>
      <c r="X71" s="3">
        <v>36.599843446687252</v>
      </c>
      <c r="Y71" s="3">
        <v>41.148788690133415</v>
      </c>
      <c r="Z71" s="3">
        <v>30.861591517600054</v>
      </c>
      <c r="AA71" s="3">
        <v>30.861591517600054</v>
      </c>
      <c r="AB71" s="104"/>
    </row>
    <row r="72" spans="1:28" x14ac:dyDescent="0.25">
      <c r="A72" s="115"/>
      <c r="B72" s="79"/>
      <c r="C72" s="79"/>
      <c r="D72" s="78" t="s">
        <v>6</v>
      </c>
      <c r="E72" s="78" t="s">
        <v>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91">
        <v>108.41872949211736</v>
      </c>
      <c r="Q72" s="91">
        <v>81.314047119088016</v>
      </c>
      <c r="R72" s="91">
        <v>81.314047119088016</v>
      </c>
      <c r="S72" s="91"/>
      <c r="T72" s="91"/>
      <c r="U72" s="91"/>
      <c r="V72" s="91"/>
      <c r="W72" s="91">
        <v>60.999739077812087</v>
      </c>
      <c r="X72" s="91">
        <v>60.999739077812087</v>
      </c>
      <c r="Y72" s="91">
        <v>63.632147458969193</v>
      </c>
      <c r="Z72" s="91">
        <v>47.724110594226893</v>
      </c>
      <c r="AA72" s="91">
        <v>47.724110594226893</v>
      </c>
      <c r="AB72" s="118"/>
    </row>
    <row r="73" spans="1:28" x14ac:dyDescent="0.25">
      <c r="A73" s="12"/>
      <c r="B73" s="62"/>
      <c r="C73" s="62" t="s">
        <v>10</v>
      </c>
      <c r="D73"/>
      <c r="E73"/>
      <c r="F73"/>
      <c r="G73"/>
      <c r="H73"/>
      <c r="I73"/>
      <c r="J73"/>
      <c r="K73"/>
      <c r="L73"/>
      <c r="M73"/>
      <c r="N73"/>
      <c r="O7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104"/>
    </row>
    <row r="74" spans="1:28" x14ac:dyDescent="0.25">
      <c r="A74" s="12"/>
      <c r="B74" s="62"/>
      <c r="C74" s="62"/>
      <c r="D74" t="s">
        <v>11</v>
      </c>
      <c r="E74" t="s">
        <v>7</v>
      </c>
      <c r="F74"/>
      <c r="G74"/>
      <c r="H74"/>
      <c r="I74"/>
      <c r="J74"/>
      <c r="K74"/>
      <c r="L74"/>
      <c r="M74"/>
      <c r="N74"/>
      <c r="O74"/>
      <c r="P74" s="3"/>
      <c r="Q74" s="3"/>
      <c r="R74" s="3"/>
      <c r="S74" s="3">
        <v>8.1813977927301629</v>
      </c>
      <c r="T74" s="3">
        <v>8.1813977927301629</v>
      </c>
      <c r="U74" s="3">
        <v>8.1813977927301629</v>
      </c>
      <c r="V74" s="3">
        <v>8.1813977927301629</v>
      </c>
      <c r="W74" s="3">
        <v>8.1813977927301629</v>
      </c>
      <c r="X74" s="3">
        <v>8.1813977927301629</v>
      </c>
      <c r="Y74" s="3">
        <v>11.511305771500059</v>
      </c>
      <c r="Z74" s="3">
        <v>11.511305771500059</v>
      </c>
      <c r="AA74" s="3">
        <v>11.511305771500059</v>
      </c>
      <c r="AB74" s="104">
        <v>16.313058321139938</v>
      </c>
    </row>
    <row r="75" spans="1:28" x14ac:dyDescent="0.25">
      <c r="A75" s="12"/>
      <c r="B75" s="62"/>
      <c r="C75" s="62"/>
      <c r="D75" t="s">
        <v>11</v>
      </c>
      <c r="E75" t="s">
        <v>8</v>
      </c>
      <c r="F75"/>
      <c r="G75"/>
      <c r="H75"/>
      <c r="I75"/>
      <c r="J75"/>
      <c r="K75"/>
      <c r="L75"/>
      <c r="M75"/>
      <c r="N75"/>
      <c r="O75"/>
      <c r="P75" s="3"/>
      <c r="Q75" s="3"/>
      <c r="R75" s="3"/>
      <c r="S75" s="3">
        <v>10.51661676073538</v>
      </c>
      <c r="T75" s="3">
        <v>10.51661676073538</v>
      </c>
      <c r="U75" s="3">
        <v>10.51661676073538</v>
      </c>
      <c r="V75" s="3">
        <v>10.51661676073538</v>
      </c>
      <c r="W75" s="3">
        <v>10.51661676073538</v>
      </c>
      <c r="X75" s="3">
        <v>10.51661676073538</v>
      </c>
      <c r="Y75" s="3">
        <v>14.908597974337852</v>
      </c>
      <c r="Z75" s="3">
        <v>14.908597974337852</v>
      </c>
      <c r="AA75" s="3">
        <v>14.908597974337852</v>
      </c>
      <c r="AB75" s="104">
        <v>21.080916277857863</v>
      </c>
    </row>
    <row r="76" spans="1:28" x14ac:dyDescent="0.25">
      <c r="A76" s="115"/>
      <c r="B76" s="79"/>
      <c r="C76" s="79"/>
      <c r="D76" s="78" t="s">
        <v>11</v>
      </c>
      <c r="E76" s="78" t="s">
        <v>9</v>
      </c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91"/>
      <c r="Q76" s="91"/>
      <c r="R76" s="91"/>
      <c r="S76" s="91">
        <v>16.2628094238176</v>
      </c>
      <c r="T76" s="91">
        <v>16.2628094238176</v>
      </c>
      <c r="U76" s="91">
        <v>16.2628094238176</v>
      </c>
      <c r="V76" s="91">
        <v>16.2628094238176</v>
      </c>
      <c r="W76" s="91">
        <v>16.2628094238176</v>
      </c>
      <c r="X76" s="91">
        <v>16.2628094238176</v>
      </c>
      <c r="Y76" s="91">
        <v>23.582778113155051</v>
      </c>
      <c r="Z76" s="91">
        <v>23.582778113155051</v>
      </c>
      <c r="AA76" s="91">
        <v>23.582778113155051</v>
      </c>
      <c r="AB76" s="118">
        <v>33.127600232000425</v>
      </c>
    </row>
    <row r="77" spans="1:28" x14ac:dyDescent="0.25">
      <c r="A77" s="12"/>
      <c r="B77" s="62"/>
      <c r="C77" s="62" t="s">
        <v>20</v>
      </c>
      <c r="D77"/>
      <c r="E77"/>
      <c r="F77"/>
      <c r="G77"/>
      <c r="H77"/>
      <c r="I77"/>
      <c r="J77"/>
      <c r="K77"/>
      <c r="L77"/>
      <c r="M77"/>
      <c r="N77"/>
      <c r="O77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104"/>
    </row>
    <row r="78" spans="1:28" x14ac:dyDescent="0.25">
      <c r="A78" s="12"/>
      <c r="B78" s="62"/>
      <c r="C78" s="62"/>
      <c r="D78" t="s">
        <v>11</v>
      </c>
      <c r="E78" t="s">
        <v>7</v>
      </c>
      <c r="F78"/>
      <c r="G78"/>
      <c r="H78"/>
      <c r="I78"/>
      <c r="J78"/>
      <c r="K78"/>
      <c r="L78"/>
      <c r="M78"/>
      <c r="N78"/>
      <c r="O78"/>
      <c r="P78" s="3"/>
      <c r="Q78" s="3"/>
      <c r="R78" s="3"/>
      <c r="S78" s="3">
        <v>1.5653727256049998</v>
      </c>
      <c r="T78" s="3">
        <v>1.5653727256049998</v>
      </c>
      <c r="U78" s="3">
        <v>1.5653727256049998</v>
      </c>
      <c r="V78" s="3">
        <v>1.5653727256049998</v>
      </c>
      <c r="W78" s="3">
        <v>1.5653727256049998</v>
      </c>
      <c r="X78" s="3">
        <v>1.5653727256049998</v>
      </c>
      <c r="Y78" s="3">
        <v>2.215496479185</v>
      </c>
      <c r="Z78" s="3">
        <v>2.215496479185</v>
      </c>
      <c r="AA78" s="3">
        <v>2.215496479185</v>
      </c>
      <c r="AB78" s="104">
        <v>3.2036413870350002</v>
      </c>
    </row>
    <row r="79" spans="1:28" x14ac:dyDescent="0.25">
      <c r="A79" s="12"/>
      <c r="B79" s="62"/>
      <c r="C79" s="62"/>
      <c r="D79" t="s">
        <v>11</v>
      </c>
      <c r="E79" t="s">
        <v>8</v>
      </c>
      <c r="F79"/>
      <c r="G79"/>
      <c r="H79"/>
      <c r="I79"/>
      <c r="J79"/>
      <c r="K79"/>
      <c r="L79"/>
      <c r="M79"/>
      <c r="N79"/>
      <c r="O79"/>
      <c r="P79" s="3"/>
      <c r="Q79" s="3"/>
      <c r="R79" s="3"/>
      <c r="S79" s="3">
        <v>1.8416149712999998</v>
      </c>
      <c r="T79" s="3">
        <v>1.8416149712999998</v>
      </c>
      <c r="U79" s="3">
        <v>1.8416149712999998</v>
      </c>
      <c r="V79" s="3">
        <v>1.8416149712999998</v>
      </c>
      <c r="W79" s="3">
        <v>1.8416149712999998</v>
      </c>
      <c r="X79" s="3">
        <v>1.8416149712999998</v>
      </c>
      <c r="Y79" s="3">
        <v>2.6064664460999998</v>
      </c>
      <c r="Z79" s="3">
        <v>2.6064664460999998</v>
      </c>
      <c r="AA79" s="3">
        <v>2.6064664460999998</v>
      </c>
      <c r="AB79" s="104">
        <v>3.7689898671000002</v>
      </c>
    </row>
    <row r="80" spans="1:28" x14ac:dyDescent="0.25">
      <c r="A80" s="115"/>
      <c r="B80" s="79"/>
      <c r="C80" s="79"/>
      <c r="D80" s="78" t="s">
        <v>11</v>
      </c>
      <c r="E80" s="78" t="s">
        <v>9</v>
      </c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91"/>
      <c r="Q80" s="91"/>
      <c r="R80" s="91"/>
      <c r="S80" s="91">
        <v>2.4861802112550002</v>
      </c>
      <c r="T80" s="91">
        <v>2.4861802112550002</v>
      </c>
      <c r="U80" s="91">
        <v>2.4861802112550002</v>
      </c>
      <c r="V80" s="91">
        <v>2.4861802112550002</v>
      </c>
      <c r="W80" s="91">
        <v>2.4861802112550002</v>
      </c>
      <c r="X80" s="91">
        <v>2.4861802112550002</v>
      </c>
      <c r="Y80" s="91">
        <v>3.5187297022350004</v>
      </c>
      <c r="Z80" s="91">
        <v>3.5187297022350004</v>
      </c>
      <c r="AA80" s="91">
        <v>3.5187297022350004</v>
      </c>
      <c r="AB80" s="118">
        <v>5.0881363205850008</v>
      </c>
    </row>
    <row r="81" spans="1:28" x14ac:dyDescent="0.25">
      <c r="A81" s="12"/>
      <c r="B81" s="62"/>
      <c r="C81" s="62" t="s">
        <v>12</v>
      </c>
      <c r="D81"/>
      <c r="E81"/>
      <c r="F81"/>
      <c r="G81"/>
      <c r="H81"/>
      <c r="I81"/>
      <c r="J81"/>
      <c r="K81"/>
      <c r="L81"/>
      <c r="M81"/>
      <c r="N81"/>
      <c r="O81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104"/>
    </row>
    <row r="82" spans="1:28" x14ac:dyDescent="0.25">
      <c r="A82" s="12"/>
      <c r="B82" s="62"/>
      <c r="C82" s="62"/>
      <c r="D82" t="s">
        <v>13</v>
      </c>
      <c r="E82" t="s">
        <v>7</v>
      </c>
      <c r="F82"/>
      <c r="G82"/>
      <c r="H82"/>
      <c r="I82"/>
      <c r="J82"/>
      <c r="K82"/>
      <c r="L82"/>
      <c r="M82"/>
      <c r="N82"/>
      <c r="O82"/>
      <c r="P82" s="3"/>
      <c r="Q82" s="3"/>
      <c r="R82" s="3"/>
      <c r="S82" s="164">
        <f>S83</f>
        <v>57400.2</v>
      </c>
      <c r="T82" s="164">
        <f t="shared" ref="T82:AB82" si="17">T83</f>
        <v>57400.2</v>
      </c>
      <c r="U82" s="164">
        <f t="shared" si="17"/>
        <v>57400.2</v>
      </c>
      <c r="V82" s="164">
        <f t="shared" si="17"/>
        <v>57400.2</v>
      </c>
      <c r="W82" s="164">
        <f t="shared" si="17"/>
        <v>57400.2</v>
      </c>
      <c r="X82" s="164">
        <f t="shared" si="17"/>
        <v>57400.2</v>
      </c>
      <c r="Y82" s="164">
        <f t="shared" si="17"/>
        <v>81239.399999999994</v>
      </c>
      <c r="Z82" s="164">
        <f t="shared" si="17"/>
        <v>81239.399999999994</v>
      </c>
      <c r="AA82" s="164">
        <f t="shared" si="17"/>
        <v>81239.399999999994</v>
      </c>
      <c r="AB82" s="165">
        <f t="shared" si="17"/>
        <v>117473.4</v>
      </c>
    </row>
    <row r="83" spans="1:28" x14ac:dyDescent="0.25">
      <c r="A83" s="12"/>
      <c r="B83" s="62"/>
      <c r="C83" s="62"/>
      <c r="D83" t="s">
        <v>13</v>
      </c>
      <c r="E83" t="s">
        <v>8</v>
      </c>
      <c r="F83"/>
      <c r="G83"/>
      <c r="H83"/>
      <c r="I83"/>
      <c r="J83"/>
      <c r="K83"/>
      <c r="L83"/>
      <c r="M83"/>
      <c r="N83"/>
      <c r="O83"/>
      <c r="P83" s="3"/>
      <c r="Q83" s="3"/>
      <c r="R83" s="3"/>
      <c r="S83" s="164">
        <v>57400.2</v>
      </c>
      <c r="T83" s="164">
        <v>57400.2</v>
      </c>
      <c r="U83" s="164">
        <v>57400.2</v>
      </c>
      <c r="V83" s="164">
        <v>57400.2</v>
      </c>
      <c r="W83" s="164">
        <v>57400.2</v>
      </c>
      <c r="X83" s="164">
        <v>57400.2</v>
      </c>
      <c r="Y83" s="164">
        <v>81239.399999999994</v>
      </c>
      <c r="Z83" s="164">
        <v>81239.399999999994</v>
      </c>
      <c r="AA83" s="164">
        <v>81239.399999999994</v>
      </c>
      <c r="AB83" s="165">
        <v>117473.4</v>
      </c>
    </row>
    <row r="84" spans="1:28" x14ac:dyDescent="0.25">
      <c r="A84" s="115"/>
      <c r="B84" s="79"/>
      <c r="C84" s="79"/>
      <c r="D84" s="78" t="s">
        <v>13</v>
      </c>
      <c r="E84" s="78" t="s">
        <v>9</v>
      </c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89"/>
      <c r="Q84" s="89"/>
      <c r="R84" s="89"/>
      <c r="S84" s="166">
        <f>S83</f>
        <v>57400.2</v>
      </c>
      <c r="T84" s="166">
        <f t="shared" ref="T84:AB84" si="18">T83</f>
        <v>57400.2</v>
      </c>
      <c r="U84" s="166">
        <f t="shared" si="18"/>
        <v>57400.2</v>
      </c>
      <c r="V84" s="166">
        <f t="shared" si="18"/>
        <v>57400.2</v>
      </c>
      <c r="W84" s="166">
        <f t="shared" si="18"/>
        <v>57400.2</v>
      </c>
      <c r="X84" s="166">
        <f t="shared" si="18"/>
        <v>57400.2</v>
      </c>
      <c r="Y84" s="166">
        <f t="shared" si="18"/>
        <v>81239.399999999994</v>
      </c>
      <c r="Z84" s="166">
        <f t="shared" si="18"/>
        <v>81239.399999999994</v>
      </c>
      <c r="AA84" s="166">
        <f t="shared" si="18"/>
        <v>81239.399999999994</v>
      </c>
      <c r="AB84" s="167">
        <f t="shared" si="18"/>
        <v>117473.4</v>
      </c>
    </row>
    <row r="85" spans="1:28" x14ac:dyDescent="0.25">
      <c r="A85" s="12"/>
      <c r="B85" s="62"/>
      <c r="C85" s="62" t="s">
        <v>22</v>
      </c>
      <c r="D85"/>
      <c r="E85"/>
      <c r="F85"/>
      <c r="G85"/>
      <c r="H85"/>
      <c r="I85"/>
      <c r="J85"/>
      <c r="K85"/>
      <c r="L85"/>
      <c r="M85"/>
      <c r="N85"/>
      <c r="O8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104"/>
    </row>
    <row r="86" spans="1:28" x14ac:dyDescent="0.25">
      <c r="A86" s="12"/>
      <c r="B86" s="62"/>
      <c r="C86" s="62"/>
      <c r="D86" t="s">
        <v>13</v>
      </c>
      <c r="E86" t="s">
        <v>7</v>
      </c>
      <c r="F86"/>
      <c r="G86"/>
      <c r="H86"/>
      <c r="I86"/>
      <c r="J86"/>
      <c r="K86"/>
      <c r="L86"/>
      <c r="M86"/>
      <c r="N86"/>
      <c r="O86"/>
      <c r="P86" s="3"/>
      <c r="Q86" s="3"/>
      <c r="R86" s="3"/>
      <c r="S86" s="164">
        <v>318915.51120000001</v>
      </c>
      <c r="T86" s="164">
        <v>318915.51120000001</v>
      </c>
      <c r="U86" s="164">
        <v>318915.51120000001</v>
      </c>
      <c r="V86" s="164">
        <v>318915.51120000001</v>
      </c>
      <c r="W86" s="164">
        <v>318915.51120000001</v>
      </c>
      <c r="X86" s="164">
        <v>318915.51120000001</v>
      </c>
      <c r="Y86" s="164">
        <v>451366.10640000005</v>
      </c>
      <c r="Z86" s="164">
        <v>451366.10640000005</v>
      </c>
      <c r="AA86" s="164">
        <v>451366.10640000005</v>
      </c>
      <c r="AB86" s="165">
        <v>652682.21039999998</v>
      </c>
    </row>
    <row r="87" spans="1:28" x14ac:dyDescent="0.25">
      <c r="A87" s="12"/>
      <c r="B87" s="62"/>
      <c r="C87" s="62"/>
      <c r="D87" t="s">
        <v>13</v>
      </c>
      <c r="E87" t="s">
        <v>8</v>
      </c>
      <c r="F87"/>
      <c r="G87"/>
      <c r="H87"/>
      <c r="I87"/>
      <c r="J87"/>
      <c r="K87"/>
      <c r="L87"/>
      <c r="M87"/>
      <c r="N87"/>
      <c r="O87"/>
      <c r="P87" s="3"/>
      <c r="Q87" s="3"/>
      <c r="R87" s="3"/>
      <c r="S87" s="164">
        <v>521820</v>
      </c>
      <c r="T87" s="164">
        <v>521820</v>
      </c>
      <c r="U87" s="164">
        <v>521820</v>
      </c>
      <c r="V87" s="164">
        <v>521820</v>
      </c>
      <c r="W87" s="164">
        <v>521820</v>
      </c>
      <c r="X87" s="164">
        <v>521820</v>
      </c>
      <c r="Y87" s="164">
        <v>738540</v>
      </c>
      <c r="Z87" s="164">
        <v>738540</v>
      </c>
      <c r="AA87" s="164">
        <v>738540</v>
      </c>
      <c r="AB87" s="165">
        <v>1067940</v>
      </c>
    </row>
    <row r="88" spans="1:28" x14ac:dyDescent="0.25">
      <c r="A88" s="12"/>
      <c r="B88" s="62"/>
      <c r="C88" s="62"/>
      <c r="D88" t="s">
        <v>13</v>
      </c>
      <c r="E88" t="s">
        <v>9</v>
      </c>
      <c r="F88"/>
      <c r="G88"/>
      <c r="H88"/>
      <c r="I88"/>
      <c r="J88"/>
      <c r="K88"/>
      <c r="L88"/>
      <c r="M88"/>
      <c r="N88"/>
      <c r="O88"/>
      <c r="P88" s="3"/>
      <c r="Q88" s="3"/>
      <c r="R88" s="3"/>
      <c r="S88" s="164">
        <f>S87</f>
        <v>521820</v>
      </c>
      <c r="T88" s="164">
        <f t="shared" ref="T88:AB88" si="19">T87</f>
        <v>521820</v>
      </c>
      <c r="U88" s="164">
        <f t="shared" si="19"/>
        <v>521820</v>
      </c>
      <c r="V88" s="164">
        <f t="shared" si="19"/>
        <v>521820</v>
      </c>
      <c r="W88" s="164">
        <f t="shared" si="19"/>
        <v>521820</v>
      </c>
      <c r="X88" s="164">
        <f t="shared" si="19"/>
        <v>521820</v>
      </c>
      <c r="Y88" s="164">
        <f t="shared" si="19"/>
        <v>738540</v>
      </c>
      <c r="Z88" s="164">
        <f t="shared" si="19"/>
        <v>738540</v>
      </c>
      <c r="AA88" s="164">
        <f t="shared" si="19"/>
        <v>738540</v>
      </c>
      <c r="AB88" s="165">
        <f t="shared" si="19"/>
        <v>1067940</v>
      </c>
    </row>
    <row r="89" spans="1:28" ht="15.75" thickBot="1" x14ac:dyDescent="0.3">
      <c r="A89" s="12"/>
      <c r="B89" s="62"/>
      <c r="C89" s="62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 s="13"/>
    </row>
    <row r="90" spans="1:28" ht="15.75" thickBot="1" x14ac:dyDescent="0.3">
      <c r="A90" s="98" t="s">
        <v>260</v>
      </c>
      <c r="B90" s="99"/>
      <c r="C90" s="99" t="s">
        <v>2</v>
      </c>
      <c r="D90" s="99" t="s">
        <v>3</v>
      </c>
      <c r="E90" s="114" t="s">
        <v>4</v>
      </c>
      <c r="F90" s="99">
        <v>2028</v>
      </c>
      <c r="G90" s="99">
        <v>2029</v>
      </c>
      <c r="H90" s="99">
        <v>2030</v>
      </c>
      <c r="I90" s="99">
        <v>2031</v>
      </c>
      <c r="J90" s="99">
        <v>2032</v>
      </c>
      <c r="K90" s="99">
        <v>2033</v>
      </c>
      <c r="L90" s="99">
        <v>2034</v>
      </c>
      <c r="M90" s="99">
        <v>2035</v>
      </c>
      <c r="N90" s="99">
        <v>2036</v>
      </c>
      <c r="O90" s="99">
        <v>2037</v>
      </c>
      <c r="P90" s="99">
        <v>2038</v>
      </c>
      <c r="Q90" s="99">
        <v>2039</v>
      </c>
      <c r="R90" s="99">
        <v>2040</v>
      </c>
      <c r="S90" s="99">
        <v>2041</v>
      </c>
      <c r="T90" s="99">
        <v>2042</v>
      </c>
      <c r="U90" s="99">
        <v>2043</v>
      </c>
      <c r="V90" s="99">
        <v>2044</v>
      </c>
      <c r="W90" s="99">
        <v>2045</v>
      </c>
      <c r="X90" s="99">
        <v>2046</v>
      </c>
      <c r="Y90" s="99">
        <v>2047</v>
      </c>
      <c r="Z90" s="99">
        <v>2048</v>
      </c>
      <c r="AA90" s="99">
        <v>2049</v>
      </c>
      <c r="AB90" s="100">
        <v>2050</v>
      </c>
    </row>
    <row r="91" spans="1:28" x14ac:dyDescent="0.25">
      <c r="A91" s="12"/>
      <c r="B91" s="62"/>
      <c r="C91" s="62" t="s">
        <v>5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13"/>
    </row>
    <row r="92" spans="1:28" x14ac:dyDescent="0.25">
      <c r="A92" s="12"/>
      <c r="B92" s="62"/>
      <c r="C92" s="62"/>
      <c r="D92" t="s">
        <v>6</v>
      </c>
      <c r="E92" t="s">
        <v>7</v>
      </c>
      <c r="F92"/>
      <c r="G92"/>
      <c r="H92"/>
      <c r="I92"/>
      <c r="J92"/>
      <c r="K92"/>
      <c r="L92"/>
      <c r="M92"/>
      <c r="N92"/>
      <c r="O92"/>
      <c r="P92" s="3">
        <v>54.542651951534431</v>
      </c>
      <c r="Q92" s="3">
        <v>40.906988963650811</v>
      </c>
      <c r="R92" s="3">
        <v>40.906988963650811</v>
      </c>
      <c r="S92" s="3"/>
      <c r="T92" s="3"/>
      <c r="U92" s="3"/>
      <c r="V92" s="3"/>
      <c r="W92" s="3">
        <v>27.749233156415805</v>
      </c>
      <c r="X92" s="3">
        <v>27.749233156415805</v>
      </c>
      <c r="Y92" s="3">
        <v>32.01168366426586</v>
      </c>
      <c r="Z92" s="3">
        <v>24.008762748199391</v>
      </c>
      <c r="AA92" s="3">
        <v>24.008762748199391</v>
      </c>
      <c r="AB92" s="104"/>
    </row>
    <row r="93" spans="1:28" x14ac:dyDescent="0.25">
      <c r="A93" s="12"/>
      <c r="B93" s="62"/>
      <c r="C93" s="62"/>
      <c r="D93" t="s">
        <v>6</v>
      </c>
      <c r="E93" t="s">
        <v>8</v>
      </c>
      <c r="F93"/>
      <c r="G93"/>
      <c r="H93"/>
      <c r="I93"/>
      <c r="J93"/>
      <c r="K93"/>
      <c r="L93"/>
      <c r="M93"/>
      <c r="N93"/>
      <c r="O93"/>
      <c r="P93" s="3">
        <v>70.110778404902547</v>
      </c>
      <c r="Q93" s="3">
        <v>52.583083803676907</v>
      </c>
      <c r="R93" s="3">
        <v>52.583083803676907</v>
      </c>
      <c r="S93" s="3"/>
      <c r="T93" s="3"/>
      <c r="U93" s="3"/>
      <c r="V93" s="3"/>
      <c r="W93" s="3">
        <v>36.599843446687252</v>
      </c>
      <c r="X93" s="3">
        <v>36.599843446687252</v>
      </c>
      <c r="Y93" s="3">
        <v>41.148788690133415</v>
      </c>
      <c r="Z93" s="3">
        <v>30.861591517600054</v>
      </c>
      <c r="AA93" s="3">
        <v>30.861591517600054</v>
      </c>
      <c r="AB93" s="104"/>
    </row>
    <row r="94" spans="1:28" x14ac:dyDescent="0.25">
      <c r="A94" s="115"/>
      <c r="B94" s="79"/>
      <c r="C94" s="79"/>
      <c r="D94" s="78" t="s">
        <v>6</v>
      </c>
      <c r="E94" s="78" t="s">
        <v>9</v>
      </c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91">
        <v>108.41872949211736</v>
      </c>
      <c r="Q94" s="91">
        <v>81.314047119088016</v>
      </c>
      <c r="R94" s="91">
        <v>81.314047119088016</v>
      </c>
      <c r="S94" s="91"/>
      <c r="T94" s="91"/>
      <c r="U94" s="91"/>
      <c r="V94" s="91"/>
      <c r="W94" s="91">
        <v>60.999739077812087</v>
      </c>
      <c r="X94" s="91">
        <v>60.999739077812087</v>
      </c>
      <c r="Y94" s="91">
        <v>63.632147458969193</v>
      </c>
      <c r="Z94" s="91">
        <v>47.724110594226893</v>
      </c>
      <c r="AA94" s="91">
        <v>47.724110594226893</v>
      </c>
      <c r="AB94" s="118"/>
    </row>
    <row r="95" spans="1:28" x14ac:dyDescent="0.25">
      <c r="A95" s="12"/>
      <c r="B95" s="62"/>
      <c r="C95" s="62" t="s">
        <v>10</v>
      </c>
      <c r="D95"/>
      <c r="E95"/>
      <c r="F95"/>
      <c r="G95"/>
      <c r="H95"/>
      <c r="I95"/>
      <c r="J95"/>
      <c r="K95"/>
      <c r="L95"/>
      <c r="M95"/>
      <c r="N95"/>
      <c r="O9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104"/>
    </row>
    <row r="96" spans="1:28" x14ac:dyDescent="0.25">
      <c r="A96" s="12"/>
      <c r="B96" s="62"/>
      <c r="C96" s="62"/>
      <c r="D96" t="s">
        <v>11</v>
      </c>
      <c r="E96" t="s">
        <v>7</v>
      </c>
      <c r="F96"/>
      <c r="G96"/>
      <c r="H96"/>
      <c r="I96"/>
      <c r="J96"/>
      <c r="K96"/>
      <c r="L96"/>
      <c r="M96"/>
      <c r="N96"/>
      <c r="O96"/>
      <c r="P96" s="3"/>
      <c r="Q96" s="3"/>
      <c r="R96" s="3"/>
      <c r="S96" s="3">
        <v>8.1813977927301629</v>
      </c>
      <c r="T96" s="3">
        <v>8.1813977927301629</v>
      </c>
      <c r="U96" s="3">
        <v>8.1813977927301629</v>
      </c>
      <c r="V96" s="3">
        <v>8.1813977927301629</v>
      </c>
      <c r="W96" s="3">
        <v>8.1813977927301629</v>
      </c>
      <c r="X96" s="3">
        <v>8.1813977927301629</v>
      </c>
      <c r="Y96" s="3">
        <v>11.511305771500059</v>
      </c>
      <c r="Z96" s="3">
        <v>11.511305771500059</v>
      </c>
      <c r="AA96" s="3">
        <v>11.511305771500059</v>
      </c>
      <c r="AB96" s="104">
        <v>16.313058321139938</v>
      </c>
    </row>
    <row r="97" spans="1:28" x14ac:dyDescent="0.25">
      <c r="A97" s="12"/>
      <c r="B97" s="62"/>
      <c r="C97" s="62"/>
      <c r="D97" t="s">
        <v>11</v>
      </c>
      <c r="E97" t="s">
        <v>8</v>
      </c>
      <c r="F97"/>
      <c r="G97"/>
      <c r="H97"/>
      <c r="I97"/>
      <c r="J97"/>
      <c r="K97"/>
      <c r="L97"/>
      <c r="M97"/>
      <c r="N97"/>
      <c r="O97"/>
      <c r="P97" s="3"/>
      <c r="Q97" s="3"/>
      <c r="R97" s="3"/>
      <c r="S97" s="3">
        <v>10.51661676073538</v>
      </c>
      <c r="T97" s="3">
        <v>10.51661676073538</v>
      </c>
      <c r="U97" s="3">
        <v>10.51661676073538</v>
      </c>
      <c r="V97" s="3">
        <v>10.51661676073538</v>
      </c>
      <c r="W97" s="3">
        <v>10.51661676073538</v>
      </c>
      <c r="X97" s="3">
        <v>10.51661676073538</v>
      </c>
      <c r="Y97" s="3">
        <v>14.908597974337852</v>
      </c>
      <c r="Z97" s="3">
        <v>14.908597974337852</v>
      </c>
      <c r="AA97" s="3">
        <v>14.908597974337852</v>
      </c>
      <c r="AB97" s="104">
        <v>21.080916277857863</v>
      </c>
    </row>
    <row r="98" spans="1:28" x14ac:dyDescent="0.25">
      <c r="A98" s="115"/>
      <c r="B98" s="79"/>
      <c r="C98" s="79"/>
      <c r="D98" s="78" t="s">
        <v>11</v>
      </c>
      <c r="E98" s="78" t="s">
        <v>9</v>
      </c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91"/>
      <c r="Q98" s="91"/>
      <c r="R98" s="91"/>
      <c r="S98" s="91">
        <v>16.2628094238176</v>
      </c>
      <c r="T98" s="91">
        <v>16.2628094238176</v>
      </c>
      <c r="U98" s="91">
        <v>16.2628094238176</v>
      </c>
      <c r="V98" s="91">
        <v>16.2628094238176</v>
      </c>
      <c r="W98" s="91">
        <v>16.2628094238176</v>
      </c>
      <c r="X98" s="91">
        <v>16.2628094238176</v>
      </c>
      <c r="Y98" s="91">
        <v>23.582778113155051</v>
      </c>
      <c r="Z98" s="91">
        <v>23.582778113155051</v>
      </c>
      <c r="AA98" s="91">
        <v>23.582778113155051</v>
      </c>
      <c r="AB98" s="118">
        <v>33.127600232000425</v>
      </c>
    </row>
    <row r="99" spans="1:28" x14ac:dyDescent="0.25">
      <c r="A99" s="12"/>
      <c r="B99" s="62"/>
      <c r="C99" s="62" t="s">
        <v>20</v>
      </c>
      <c r="D99"/>
      <c r="E99"/>
      <c r="F99"/>
      <c r="G99"/>
      <c r="H99"/>
      <c r="I99"/>
      <c r="J99"/>
      <c r="K99"/>
      <c r="L99"/>
      <c r="M99"/>
      <c r="N99"/>
      <c r="O99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104"/>
    </row>
    <row r="100" spans="1:28" x14ac:dyDescent="0.25">
      <c r="A100" s="12"/>
      <c r="B100" s="62"/>
      <c r="C100" s="62"/>
      <c r="D100" t="s">
        <v>11</v>
      </c>
      <c r="E100" t="s">
        <v>7</v>
      </c>
      <c r="F100"/>
      <c r="G100"/>
      <c r="H100"/>
      <c r="I100"/>
      <c r="J100"/>
      <c r="K100"/>
      <c r="L100"/>
      <c r="M100"/>
      <c r="N100"/>
      <c r="O100"/>
      <c r="P100" s="3"/>
      <c r="Q100" s="3"/>
      <c r="R100" s="3"/>
      <c r="S100" s="3">
        <v>1.5653727256049998</v>
      </c>
      <c r="T100" s="3">
        <v>1.5653727256049998</v>
      </c>
      <c r="U100" s="3">
        <v>1.5653727256049998</v>
      </c>
      <c r="V100" s="3">
        <v>1.5653727256049998</v>
      </c>
      <c r="W100" s="3">
        <v>1.5653727256049998</v>
      </c>
      <c r="X100" s="3">
        <v>1.5653727256049998</v>
      </c>
      <c r="Y100" s="3">
        <v>2.215496479185</v>
      </c>
      <c r="Z100" s="3">
        <v>2.215496479185</v>
      </c>
      <c r="AA100" s="3">
        <v>2.215496479185</v>
      </c>
      <c r="AB100" s="104">
        <v>3.2036413870350002</v>
      </c>
    </row>
    <row r="101" spans="1:28" x14ac:dyDescent="0.25">
      <c r="A101" s="12"/>
      <c r="B101" s="62"/>
      <c r="C101" s="62"/>
      <c r="D101" t="s">
        <v>11</v>
      </c>
      <c r="E101" t="s">
        <v>8</v>
      </c>
      <c r="F101"/>
      <c r="G101"/>
      <c r="H101"/>
      <c r="I101"/>
      <c r="J101"/>
      <c r="K101"/>
      <c r="L101"/>
      <c r="M101"/>
      <c r="N101"/>
      <c r="O101"/>
      <c r="P101" s="3"/>
      <c r="Q101" s="3"/>
      <c r="R101" s="3"/>
      <c r="S101" s="3">
        <v>1.8416149712999998</v>
      </c>
      <c r="T101" s="3">
        <v>1.8416149712999998</v>
      </c>
      <c r="U101" s="3">
        <v>1.8416149712999998</v>
      </c>
      <c r="V101" s="3">
        <v>1.8416149712999998</v>
      </c>
      <c r="W101" s="3">
        <v>1.8416149712999998</v>
      </c>
      <c r="X101" s="3">
        <v>1.8416149712999998</v>
      </c>
      <c r="Y101" s="3">
        <v>2.6064664460999998</v>
      </c>
      <c r="Z101" s="3">
        <v>2.6064664460999998</v>
      </c>
      <c r="AA101" s="3">
        <v>2.6064664460999998</v>
      </c>
      <c r="AB101" s="104">
        <v>3.7689898671000002</v>
      </c>
    </row>
    <row r="102" spans="1:28" x14ac:dyDescent="0.25">
      <c r="A102" s="115"/>
      <c r="B102" s="79"/>
      <c r="C102" s="79"/>
      <c r="D102" s="78" t="s">
        <v>11</v>
      </c>
      <c r="E102" s="78" t="s">
        <v>9</v>
      </c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91"/>
      <c r="Q102" s="91"/>
      <c r="R102" s="91"/>
      <c r="S102" s="91">
        <v>2.4861802112550002</v>
      </c>
      <c r="T102" s="91">
        <v>2.4861802112550002</v>
      </c>
      <c r="U102" s="91">
        <v>2.4861802112550002</v>
      </c>
      <c r="V102" s="91">
        <v>2.4861802112550002</v>
      </c>
      <c r="W102" s="91">
        <v>2.4861802112550002</v>
      </c>
      <c r="X102" s="91">
        <v>2.4861802112550002</v>
      </c>
      <c r="Y102" s="91">
        <v>3.5187297022350004</v>
      </c>
      <c r="Z102" s="91">
        <v>3.5187297022350004</v>
      </c>
      <c r="AA102" s="91">
        <v>3.5187297022350004</v>
      </c>
      <c r="AB102" s="118">
        <v>5.0881363205850008</v>
      </c>
    </row>
    <row r="103" spans="1:28" x14ac:dyDescent="0.25">
      <c r="A103" s="12"/>
      <c r="B103" s="62"/>
      <c r="C103" s="62" t="s">
        <v>12</v>
      </c>
      <c r="D103"/>
      <c r="E103"/>
      <c r="F103"/>
      <c r="G103"/>
      <c r="H103"/>
      <c r="I103"/>
      <c r="J103"/>
      <c r="K103"/>
      <c r="L103"/>
      <c r="M103"/>
      <c r="N103"/>
      <c r="O10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104"/>
    </row>
    <row r="104" spans="1:28" x14ac:dyDescent="0.25">
      <c r="A104" s="12"/>
      <c r="B104" s="62"/>
      <c r="C104" s="62"/>
      <c r="D104" t="s">
        <v>13</v>
      </c>
      <c r="E104" t="s">
        <v>7</v>
      </c>
      <c r="F104"/>
      <c r="G104"/>
      <c r="H104"/>
      <c r="I104"/>
      <c r="J104"/>
      <c r="K104"/>
      <c r="L104"/>
      <c r="M104"/>
      <c r="N104"/>
      <c r="O104"/>
      <c r="P104" s="3"/>
      <c r="Q104" s="3"/>
      <c r="R104" s="3"/>
      <c r="S104" s="164">
        <f>S105</f>
        <v>57400.2</v>
      </c>
      <c r="T104" s="164">
        <f t="shared" ref="T104:AB104" si="20">T105</f>
        <v>57400.2</v>
      </c>
      <c r="U104" s="164">
        <f t="shared" si="20"/>
        <v>57400.2</v>
      </c>
      <c r="V104" s="164">
        <f t="shared" si="20"/>
        <v>57400.2</v>
      </c>
      <c r="W104" s="164">
        <f t="shared" si="20"/>
        <v>57400.2</v>
      </c>
      <c r="X104" s="164">
        <f t="shared" si="20"/>
        <v>57400.2</v>
      </c>
      <c r="Y104" s="164">
        <f t="shared" si="20"/>
        <v>81239.399999999994</v>
      </c>
      <c r="Z104" s="164">
        <f t="shared" si="20"/>
        <v>81239.399999999994</v>
      </c>
      <c r="AA104" s="164">
        <f t="shared" si="20"/>
        <v>81239.399999999994</v>
      </c>
      <c r="AB104" s="165">
        <f t="shared" si="20"/>
        <v>117473.4</v>
      </c>
    </row>
    <row r="105" spans="1:28" x14ac:dyDescent="0.25">
      <c r="A105" s="12"/>
      <c r="B105" s="62"/>
      <c r="C105" s="62"/>
      <c r="D105" t="s">
        <v>13</v>
      </c>
      <c r="E105" t="s">
        <v>8</v>
      </c>
      <c r="F105"/>
      <c r="G105"/>
      <c r="H105"/>
      <c r="I105"/>
      <c r="J105"/>
      <c r="K105"/>
      <c r="L105"/>
      <c r="M105"/>
      <c r="N105"/>
      <c r="O105"/>
      <c r="P105" s="3"/>
      <c r="Q105" s="3"/>
      <c r="R105" s="3"/>
      <c r="S105" s="164">
        <v>57400.2</v>
      </c>
      <c r="T105" s="164">
        <v>57400.2</v>
      </c>
      <c r="U105" s="164">
        <v>57400.2</v>
      </c>
      <c r="V105" s="164">
        <v>57400.2</v>
      </c>
      <c r="W105" s="164">
        <v>57400.2</v>
      </c>
      <c r="X105" s="164">
        <v>57400.2</v>
      </c>
      <c r="Y105" s="164">
        <v>81239.399999999994</v>
      </c>
      <c r="Z105" s="164">
        <v>81239.399999999994</v>
      </c>
      <c r="AA105" s="164">
        <v>81239.399999999994</v>
      </c>
      <c r="AB105" s="165">
        <v>117473.4</v>
      </c>
    </row>
    <row r="106" spans="1:28" x14ac:dyDescent="0.25">
      <c r="A106" s="115"/>
      <c r="B106" s="79"/>
      <c r="C106" s="79"/>
      <c r="D106" s="78" t="s">
        <v>13</v>
      </c>
      <c r="E106" s="78" t="s">
        <v>9</v>
      </c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89"/>
      <c r="Q106" s="89"/>
      <c r="R106" s="89"/>
      <c r="S106" s="166">
        <f>S105</f>
        <v>57400.2</v>
      </c>
      <c r="T106" s="166">
        <f t="shared" ref="T106:AB106" si="21">T105</f>
        <v>57400.2</v>
      </c>
      <c r="U106" s="166">
        <f t="shared" si="21"/>
        <v>57400.2</v>
      </c>
      <c r="V106" s="166">
        <f t="shared" si="21"/>
        <v>57400.2</v>
      </c>
      <c r="W106" s="166">
        <f t="shared" si="21"/>
        <v>57400.2</v>
      </c>
      <c r="X106" s="166">
        <f t="shared" si="21"/>
        <v>57400.2</v>
      </c>
      <c r="Y106" s="166">
        <f t="shared" si="21"/>
        <v>81239.399999999994</v>
      </c>
      <c r="Z106" s="166">
        <f t="shared" si="21"/>
        <v>81239.399999999994</v>
      </c>
      <c r="AA106" s="166">
        <f t="shared" si="21"/>
        <v>81239.399999999994</v>
      </c>
      <c r="AB106" s="167">
        <f t="shared" si="21"/>
        <v>117473.4</v>
      </c>
    </row>
    <row r="107" spans="1:28" x14ac:dyDescent="0.25">
      <c r="A107" s="12"/>
      <c r="B107" s="62"/>
      <c r="C107" s="62" t="s">
        <v>22</v>
      </c>
      <c r="D107"/>
      <c r="E107"/>
      <c r="F107"/>
      <c r="G107"/>
      <c r="H107"/>
      <c r="I107"/>
      <c r="J107"/>
      <c r="K107"/>
      <c r="L107"/>
      <c r="M107"/>
      <c r="N107"/>
      <c r="O107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104"/>
    </row>
    <row r="108" spans="1:28" x14ac:dyDescent="0.25">
      <c r="A108" s="12"/>
      <c r="B108" s="62"/>
      <c r="C108" s="62"/>
      <c r="D108" t="s">
        <v>13</v>
      </c>
      <c r="E108" t="s">
        <v>7</v>
      </c>
      <c r="F108"/>
      <c r="G108"/>
      <c r="H108"/>
      <c r="I108"/>
      <c r="J108"/>
      <c r="K108"/>
      <c r="L108"/>
      <c r="M108"/>
      <c r="N108"/>
      <c r="O108"/>
      <c r="P108" s="3"/>
      <c r="Q108" s="3"/>
      <c r="R108" s="3"/>
      <c r="S108" s="164">
        <v>318915.51120000001</v>
      </c>
      <c r="T108" s="164">
        <v>318915.51120000001</v>
      </c>
      <c r="U108" s="164">
        <v>318915.51120000001</v>
      </c>
      <c r="V108" s="164">
        <v>318915.51120000001</v>
      </c>
      <c r="W108" s="164">
        <v>318915.51120000001</v>
      </c>
      <c r="X108" s="164">
        <v>318915.51120000001</v>
      </c>
      <c r="Y108" s="164">
        <v>451366.10640000005</v>
      </c>
      <c r="Z108" s="164">
        <v>451366.10640000005</v>
      </c>
      <c r="AA108" s="164">
        <v>451366.10640000005</v>
      </c>
      <c r="AB108" s="165">
        <v>652682.21039999998</v>
      </c>
    </row>
    <row r="109" spans="1:28" x14ac:dyDescent="0.25">
      <c r="A109" s="12"/>
      <c r="B109" s="62"/>
      <c r="C109" s="62"/>
      <c r="D109" t="s">
        <v>13</v>
      </c>
      <c r="E109" t="s">
        <v>8</v>
      </c>
      <c r="F109"/>
      <c r="G109"/>
      <c r="H109"/>
      <c r="I109"/>
      <c r="J109"/>
      <c r="K109"/>
      <c r="L109"/>
      <c r="M109"/>
      <c r="N109"/>
      <c r="O109"/>
      <c r="P109" s="3"/>
      <c r="Q109" s="3"/>
      <c r="R109" s="3"/>
      <c r="S109" s="164">
        <v>521820</v>
      </c>
      <c r="T109" s="164">
        <v>521820</v>
      </c>
      <c r="U109" s="164">
        <v>521820</v>
      </c>
      <c r="V109" s="164">
        <v>521820</v>
      </c>
      <c r="W109" s="164">
        <v>521820</v>
      </c>
      <c r="X109" s="164">
        <v>521820</v>
      </c>
      <c r="Y109" s="164">
        <v>738540</v>
      </c>
      <c r="Z109" s="164">
        <v>738540</v>
      </c>
      <c r="AA109" s="164">
        <v>738540</v>
      </c>
      <c r="AB109" s="165">
        <v>1067940</v>
      </c>
    </row>
    <row r="110" spans="1:28" x14ac:dyDescent="0.25">
      <c r="A110" s="12"/>
      <c r="B110" s="62"/>
      <c r="C110" s="62"/>
      <c r="D110" t="s">
        <v>13</v>
      </c>
      <c r="E110" t="s">
        <v>9</v>
      </c>
      <c r="F110"/>
      <c r="G110"/>
      <c r="H110"/>
      <c r="I110"/>
      <c r="J110"/>
      <c r="K110"/>
      <c r="L110"/>
      <c r="M110"/>
      <c r="N110"/>
      <c r="O110"/>
      <c r="P110" s="3"/>
      <c r="Q110" s="3"/>
      <c r="R110" s="3"/>
      <c r="S110" s="164">
        <f>S109</f>
        <v>521820</v>
      </c>
      <c r="T110" s="164">
        <f t="shared" ref="T110:AB110" si="22">T109</f>
        <v>521820</v>
      </c>
      <c r="U110" s="164">
        <f t="shared" si="22"/>
        <v>521820</v>
      </c>
      <c r="V110" s="164">
        <f t="shared" si="22"/>
        <v>521820</v>
      </c>
      <c r="W110" s="164">
        <f t="shared" si="22"/>
        <v>521820</v>
      </c>
      <c r="X110" s="164">
        <f t="shared" si="22"/>
        <v>521820</v>
      </c>
      <c r="Y110" s="164">
        <f t="shared" si="22"/>
        <v>738540</v>
      </c>
      <c r="Z110" s="164">
        <f t="shared" si="22"/>
        <v>738540</v>
      </c>
      <c r="AA110" s="164">
        <f t="shared" si="22"/>
        <v>738540</v>
      </c>
      <c r="AB110" s="165">
        <f t="shared" si="22"/>
        <v>1067940</v>
      </c>
    </row>
    <row r="111" spans="1:28" ht="15.75" thickBot="1" x14ac:dyDescent="0.3">
      <c r="A111" s="12"/>
      <c r="B111" s="62"/>
      <c r="C111" s="62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 s="13"/>
    </row>
    <row r="112" spans="1:28" ht="15.75" thickBot="1" x14ac:dyDescent="0.3">
      <c r="A112" s="98" t="s">
        <v>261</v>
      </c>
      <c r="B112" s="99"/>
      <c r="C112" s="99" t="s">
        <v>2</v>
      </c>
      <c r="D112" s="99" t="s">
        <v>3</v>
      </c>
      <c r="E112" s="114" t="s">
        <v>4</v>
      </c>
      <c r="F112" s="99">
        <v>2028</v>
      </c>
      <c r="G112" s="99">
        <v>2029</v>
      </c>
      <c r="H112" s="99">
        <v>2030</v>
      </c>
      <c r="I112" s="99">
        <v>2031</v>
      </c>
      <c r="J112" s="99">
        <v>2032</v>
      </c>
      <c r="K112" s="99">
        <v>2033</v>
      </c>
      <c r="L112" s="99">
        <v>2034</v>
      </c>
      <c r="M112" s="99">
        <v>2035</v>
      </c>
      <c r="N112" s="99">
        <v>2036</v>
      </c>
      <c r="O112" s="99">
        <v>2037</v>
      </c>
      <c r="P112" s="99">
        <v>2038</v>
      </c>
      <c r="Q112" s="99">
        <v>2039</v>
      </c>
      <c r="R112" s="99">
        <v>2040</v>
      </c>
      <c r="S112" s="99">
        <v>2041</v>
      </c>
      <c r="T112" s="99">
        <v>2042</v>
      </c>
      <c r="U112" s="99">
        <v>2043</v>
      </c>
      <c r="V112" s="99">
        <v>2044</v>
      </c>
      <c r="W112" s="99">
        <v>2045</v>
      </c>
      <c r="X112" s="99">
        <v>2046</v>
      </c>
      <c r="Y112" s="99">
        <v>2047</v>
      </c>
      <c r="Z112" s="99">
        <v>2048</v>
      </c>
      <c r="AA112" s="99">
        <v>2049</v>
      </c>
      <c r="AB112" s="100">
        <v>2050</v>
      </c>
    </row>
    <row r="113" spans="1:28" x14ac:dyDescent="0.25">
      <c r="A113" s="12"/>
      <c r="B113" s="62"/>
      <c r="C113" s="62" t="s">
        <v>5</v>
      </c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 s="13"/>
    </row>
    <row r="114" spans="1:28" x14ac:dyDescent="0.25">
      <c r="A114" s="12"/>
      <c r="B114" s="62"/>
      <c r="C114" s="62"/>
      <c r="D114" t="s">
        <v>6</v>
      </c>
      <c r="E114" t="s">
        <v>7</v>
      </c>
      <c r="F114"/>
      <c r="G114"/>
      <c r="H114"/>
      <c r="I114"/>
      <c r="J114"/>
      <c r="K114"/>
      <c r="L114"/>
      <c r="M114"/>
      <c r="N114"/>
      <c r="O114"/>
      <c r="P114" s="3">
        <v>54.542651951534431</v>
      </c>
      <c r="Q114" s="3">
        <v>40.906988963650811</v>
      </c>
      <c r="R114" s="3">
        <v>40.906988963650811</v>
      </c>
      <c r="S114" s="3"/>
      <c r="T114" s="3"/>
      <c r="U114" s="3"/>
      <c r="V114" s="3"/>
      <c r="W114" s="3">
        <v>27.749233156415805</v>
      </c>
      <c r="X114" s="3">
        <v>27.749233156415805</v>
      </c>
      <c r="Y114" s="3">
        <v>32.01168366426586</v>
      </c>
      <c r="Z114" s="3">
        <v>24.008762748199391</v>
      </c>
      <c r="AA114" s="3">
        <v>24.008762748199391</v>
      </c>
      <c r="AB114" s="104"/>
    </row>
    <row r="115" spans="1:28" x14ac:dyDescent="0.25">
      <c r="A115" s="12"/>
      <c r="B115" s="62"/>
      <c r="C115" s="62"/>
      <c r="D115" t="s">
        <v>6</v>
      </c>
      <c r="E115" t="s">
        <v>8</v>
      </c>
      <c r="F115"/>
      <c r="G115"/>
      <c r="H115"/>
      <c r="I115"/>
      <c r="J115"/>
      <c r="K115"/>
      <c r="L115"/>
      <c r="M115"/>
      <c r="N115"/>
      <c r="O115"/>
      <c r="P115" s="3">
        <v>70.110778404902547</v>
      </c>
      <c r="Q115" s="3">
        <v>52.583083803676907</v>
      </c>
      <c r="R115" s="3">
        <v>52.583083803676907</v>
      </c>
      <c r="S115" s="3"/>
      <c r="T115" s="3"/>
      <c r="U115" s="3"/>
      <c r="V115" s="3"/>
      <c r="W115" s="3">
        <v>36.599843446687252</v>
      </c>
      <c r="X115" s="3">
        <v>36.599843446687252</v>
      </c>
      <c r="Y115" s="3">
        <v>41.148788690133415</v>
      </c>
      <c r="Z115" s="3">
        <v>30.861591517600054</v>
      </c>
      <c r="AA115" s="3">
        <v>30.861591517600054</v>
      </c>
      <c r="AB115" s="104"/>
    </row>
    <row r="116" spans="1:28" x14ac:dyDescent="0.25">
      <c r="A116" s="115"/>
      <c r="B116" s="79"/>
      <c r="C116" s="79"/>
      <c r="D116" s="78" t="s">
        <v>6</v>
      </c>
      <c r="E116" s="78" t="s">
        <v>9</v>
      </c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91">
        <v>108.41872949211736</v>
      </c>
      <c r="Q116" s="91">
        <v>81.314047119088016</v>
      </c>
      <c r="R116" s="91">
        <v>81.314047119088016</v>
      </c>
      <c r="S116" s="91"/>
      <c r="T116" s="91"/>
      <c r="U116" s="91"/>
      <c r="V116" s="91"/>
      <c r="W116" s="91">
        <v>60.999739077812087</v>
      </c>
      <c r="X116" s="91">
        <v>60.999739077812087</v>
      </c>
      <c r="Y116" s="91">
        <v>63.632147458969193</v>
      </c>
      <c r="Z116" s="91">
        <v>47.724110594226893</v>
      </c>
      <c r="AA116" s="91">
        <v>47.724110594226893</v>
      </c>
      <c r="AB116" s="118"/>
    </row>
    <row r="117" spans="1:28" x14ac:dyDescent="0.25">
      <c r="A117" s="12"/>
      <c r="B117" s="62"/>
      <c r="C117" s="62" t="s">
        <v>10</v>
      </c>
      <c r="D117"/>
      <c r="E117"/>
      <c r="F117"/>
      <c r="G117"/>
      <c r="H117"/>
      <c r="I117"/>
      <c r="J117"/>
      <c r="K117"/>
      <c r="L117"/>
      <c r="M117"/>
      <c r="N117"/>
      <c r="O117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104"/>
    </row>
    <row r="118" spans="1:28" x14ac:dyDescent="0.25">
      <c r="A118" s="12"/>
      <c r="B118" s="62"/>
      <c r="C118" s="62"/>
      <c r="D118" t="s">
        <v>11</v>
      </c>
      <c r="E118" t="s">
        <v>7</v>
      </c>
      <c r="F118"/>
      <c r="G118"/>
      <c r="H118"/>
      <c r="I118"/>
      <c r="J118"/>
      <c r="K118"/>
      <c r="L118"/>
      <c r="M118"/>
      <c r="N118"/>
      <c r="O118"/>
      <c r="P118" s="3"/>
      <c r="Q118" s="3"/>
      <c r="R118" s="3"/>
      <c r="S118" s="3">
        <v>8.1813977927301629</v>
      </c>
      <c r="T118" s="3">
        <v>8.1813977927301629</v>
      </c>
      <c r="U118" s="3">
        <v>8.1813977927301629</v>
      </c>
      <c r="V118" s="3">
        <v>8.1813977927301629</v>
      </c>
      <c r="W118" s="3">
        <v>8.1813977927301629</v>
      </c>
      <c r="X118" s="3">
        <v>8.1813977927301629</v>
      </c>
      <c r="Y118" s="3">
        <v>11.511305771500059</v>
      </c>
      <c r="Z118" s="3">
        <v>11.511305771500059</v>
      </c>
      <c r="AA118" s="3">
        <v>11.511305771500059</v>
      </c>
      <c r="AB118" s="104">
        <v>16.313058321139938</v>
      </c>
    </row>
    <row r="119" spans="1:28" x14ac:dyDescent="0.25">
      <c r="A119" s="12"/>
      <c r="B119" s="62"/>
      <c r="C119" s="62"/>
      <c r="D119" t="s">
        <v>11</v>
      </c>
      <c r="E119" t="s">
        <v>8</v>
      </c>
      <c r="F119"/>
      <c r="G119"/>
      <c r="H119"/>
      <c r="I119"/>
      <c r="J119"/>
      <c r="K119"/>
      <c r="L119"/>
      <c r="M119"/>
      <c r="N119"/>
      <c r="O119"/>
      <c r="P119" s="3"/>
      <c r="Q119" s="3"/>
      <c r="R119" s="3"/>
      <c r="S119" s="3">
        <v>10.51661676073538</v>
      </c>
      <c r="T119" s="3">
        <v>10.51661676073538</v>
      </c>
      <c r="U119" s="3">
        <v>10.51661676073538</v>
      </c>
      <c r="V119" s="3">
        <v>10.51661676073538</v>
      </c>
      <c r="W119" s="3">
        <v>10.51661676073538</v>
      </c>
      <c r="X119" s="3">
        <v>10.51661676073538</v>
      </c>
      <c r="Y119" s="3">
        <v>14.908597974337852</v>
      </c>
      <c r="Z119" s="3">
        <v>14.908597974337852</v>
      </c>
      <c r="AA119" s="3">
        <v>14.908597974337852</v>
      </c>
      <c r="AB119" s="104">
        <v>21.080916277857863</v>
      </c>
    </row>
    <row r="120" spans="1:28" x14ac:dyDescent="0.25">
      <c r="A120" s="115"/>
      <c r="B120" s="79"/>
      <c r="C120" s="79"/>
      <c r="D120" s="78" t="s">
        <v>11</v>
      </c>
      <c r="E120" s="78" t="s">
        <v>9</v>
      </c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91"/>
      <c r="Q120" s="91"/>
      <c r="R120" s="91"/>
      <c r="S120" s="91">
        <v>16.2628094238176</v>
      </c>
      <c r="T120" s="91">
        <v>16.2628094238176</v>
      </c>
      <c r="U120" s="91">
        <v>16.2628094238176</v>
      </c>
      <c r="V120" s="91">
        <v>16.2628094238176</v>
      </c>
      <c r="W120" s="91">
        <v>16.2628094238176</v>
      </c>
      <c r="X120" s="91">
        <v>16.2628094238176</v>
      </c>
      <c r="Y120" s="91">
        <v>23.582778113155051</v>
      </c>
      <c r="Z120" s="91">
        <v>23.582778113155051</v>
      </c>
      <c r="AA120" s="91">
        <v>23.582778113155051</v>
      </c>
      <c r="AB120" s="118">
        <v>33.127600232000425</v>
      </c>
    </row>
    <row r="121" spans="1:28" x14ac:dyDescent="0.25">
      <c r="A121" s="12"/>
      <c r="B121" s="62"/>
      <c r="C121" s="62" t="s">
        <v>20</v>
      </c>
      <c r="D121"/>
      <c r="E121"/>
      <c r="F121"/>
      <c r="G121"/>
      <c r="H121"/>
      <c r="I121"/>
      <c r="J121"/>
      <c r="K121"/>
      <c r="L121"/>
      <c r="M121"/>
      <c r="N121"/>
      <c r="O121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104"/>
    </row>
    <row r="122" spans="1:28" x14ac:dyDescent="0.25">
      <c r="A122" s="12"/>
      <c r="B122" s="62"/>
      <c r="C122" s="62"/>
      <c r="D122" t="s">
        <v>11</v>
      </c>
      <c r="E122" t="s">
        <v>7</v>
      </c>
      <c r="F122"/>
      <c r="G122"/>
      <c r="H122"/>
      <c r="I122"/>
      <c r="J122"/>
      <c r="K122"/>
      <c r="L122"/>
      <c r="M122"/>
      <c r="N122"/>
      <c r="O122"/>
      <c r="P122" s="3"/>
      <c r="Q122" s="3"/>
      <c r="R122" s="3"/>
      <c r="S122" s="3">
        <v>1.5653727256049998</v>
      </c>
      <c r="T122" s="3">
        <v>1.5653727256049998</v>
      </c>
      <c r="U122" s="3">
        <v>1.5653727256049998</v>
      </c>
      <c r="V122" s="3">
        <v>1.5653727256049998</v>
      </c>
      <c r="W122" s="3">
        <v>1.5653727256049998</v>
      </c>
      <c r="X122" s="3">
        <v>1.5653727256049998</v>
      </c>
      <c r="Y122" s="3">
        <v>2.215496479185</v>
      </c>
      <c r="Z122" s="3">
        <v>2.215496479185</v>
      </c>
      <c r="AA122" s="3">
        <v>2.215496479185</v>
      </c>
      <c r="AB122" s="104">
        <v>3.2036413870350002</v>
      </c>
    </row>
    <row r="123" spans="1:28" x14ac:dyDescent="0.25">
      <c r="A123" s="12"/>
      <c r="B123" s="62"/>
      <c r="C123" s="62"/>
      <c r="D123" t="s">
        <v>11</v>
      </c>
      <c r="E123" t="s">
        <v>8</v>
      </c>
      <c r="F123"/>
      <c r="G123"/>
      <c r="H123"/>
      <c r="I123"/>
      <c r="J123"/>
      <c r="K123"/>
      <c r="L123"/>
      <c r="M123"/>
      <c r="N123"/>
      <c r="O123"/>
      <c r="P123" s="3"/>
      <c r="Q123" s="3"/>
      <c r="R123" s="3"/>
      <c r="S123" s="3">
        <v>1.8416149712999998</v>
      </c>
      <c r="T123" s="3">
        <v>1.8416149712999998</v>
      </c>
      <c r="U123" s="3">
        <v>1.8416149712999998</v>
      </c>
      <c r="V123" s="3">
        <v>1.8416149712999998</v>
      </c>
      <c r="W123" s="3">
        <v>1.8416149712999998</v>
      </c>
      <c r="X123" s="3">
        <v>1.8416149712999998</v>
      </c>
      <c r="Y123" s="3">
        <v>2.6064664460999998</v>
      </c>
      <c r="Z123" s="3">
        <v>2.6064664460999998</v>
      </c>
      <c r="AA123" s="3">
        <v>2.6064664460999998</v>
      </c>
      <c r="AB123" s="104">
        <v>3.7689898671000002</v>
      </c>
    </row>
    <row r="124" spans="1:28" x14ac:dyDescent="0.25">
      <c r="A124" s="115"/>
      <c r="B124" s="79"/>
      <c r="C124" s="79"/>
      <c r="D124" s="78" t="s">
        <v>11</v>
      </c>
      <c r="E124" s="78" t="s">
        <v>9</v>
      </c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91"/>
      <c r="Q124" s="91"/>
      <c r="R124" s="91"/>
      <c r="S124" s="91">
        <v>2.4861802112550002</v>
      </c>
      <c r="T124" s="91">
        <v>2.4861802112550002</v>
      </c>
      <c r="U124" s="91">
        <v>2.4861802112550002</v>
      </c>
      <c r="V124" s="91">
        <v>2.4861802112550002</v>
      </c>
      <c r="W124" s="91">
        <v>2.4861802112550002</v>
      </c>
      <c r="X124" s="91">
        <v>2.4861802112550002</v>
      </c>
      <c r="Y124" s="91">
        <v>3.5187297022350004</v>
      </c>
      <c r="Z124" s="91">
        <v>3.5187297022350004</v>
      </c>
      <c r="AA124" s="91">
        <v>3.5187297022350004</v>
      </c>
      <c r="AB124" s="118">
        <v>5.0881363205850008</v>
      </c>
    </row>
    <row r="125" spans="1:28" x14ac:dyDescent="0.25">
      <c r="A125" s="12"/>
      <c r="B125" s="62"/>
      <c r="C125" s="62" t="s">
        <v>12</v>
      </c>
      <c r="D125"/>
      <c r="E125"/>
      <c r="F125"/>
      <c r="G125"/>
      <c r="H125"/>
      <c r="I125"/>
      <c r="J125"/>
      <c r="K125"/>
      <c r="L125"/>
      <c r="M125"/>
      <c r="N125"/>
      <c r="O12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104"/>
    </row>
    <row r="126" spans="1:28" x14ac:dyDescent="0.25">
      <c r="A126" s="12"/>
      <c r="B126" s="62"/>
      <c r="C126" s="62"/>
      <c r="D126" t="s">
        <v>13</v>
      </c>
      <c r="E126" t="s">
        <v>7</v>
      </c>
      <c r="F126"/>
      <c r="G126"/>
      <c r="H126"/>
      <c r="I126"/>
      <c r="J126"/>
      <c r="K126"/>
      <c r="L126"/>
      <c r="M126"/>
      <c r="N126"/>
      <c r="O126"/>
      <c r="P126" s="3"/>
      <c r="Q126" s="3"/>
      <c r="R126" s="3"/>
      <c r="S126" s="164">
        <f>S127</f>
        <v>57400.2</v>
      </c>
      <c r="T126" s="164">
        <f t="shared" ref="T126:AB126" si="23">T127</f>
        <v>57400.2</v>
      </c>
      <c r="U126" s="164">
        <f t="shared" si="23"/>
        <v>57400.2</v>
      </c>
      <c r="V126" s="164">
        <f t="shared" si="23"/>
        <v>57400.2</v>
      </c>
      <c r="W126" s="164">
        <f t="shared" si="23"/>
        <v>57400.2</v>
      </c>
      <c r="X126" s="164">
        <f t="shared" si="23"/>
        <v>57400.2</v>
      </c>
      <c r="Y126" s="164">
        <f t="shared" si="23"/>
        <v>81239.399999999994</v>
      </c>
      <c r="Z126" s="164">
        <f t="shared" si="23"/>
        <v>81239.399999999994</v>
      </c>
      <c r="AA126" s="164">
        <f t="shared" si="23"/>
        <v>81239.399999999994</v>
      </c>
      <c r="AB126" s="165">
        <f t="shared" si="23"/>
        <v>117473.4</v>
      </c>
    </row>
    <row r="127" spans="1:28" x14ac:dyDescent="0.25">
      <c r="A127" s="12"/>
      <c r="B127" s="62"/>
      <c r="C127" s="62"/>
      <c r="D127" t="s">
        <v>13</v>
      </c>
      <c r="E127" t="s">
        <v>8</v>
      </c>
      <c r="F127"/>
      <c r="G127"/>
      <c r="H127"/>
      <c r="I127"/>
      <c r="J127"/>
      <c r="K127"/>
      <c r="L127"/>
      <c r="M127"/>
      <c r="N127"/>
      <c r="O127"/>
      <c r="P127" s="3"/>
      <c r="Q127" s="3"/>
      <c r="R127" s="3"/>
      <c r="S127" s="164">
        <v>57400.2</v>
      </c>
      <c r="T127" s="164">
        <v>57400.2</v>
      </c>
      <c r="U127" s="164">
        <v>57400.2</v>
      </c>
      <c r="V127" s="164">
        <v>57400.2</v>
      </c>
      <c r="W127" s="164">
        <v>57400.2</v>
      </c>
      <c r="X127" s="164">
        <v>57400.2</v>
      </c>
      <c r="Y127" s="164">
        <v>81239.399999999994</v>
      </c>
      <c r="Z127" s="164">
        <v>81239.399999999994</v>
      </c>
      <c r="AA127" s="164">
        <v>81239.399999999994</v>
      </c>
      <c r="AB127" s="165">
        <v>117473.4</v>
      </c>
    </row>
    <row r="128" spans="1:28" x14ac:dyDescent="0.25">
      <c r="A128" s="115"/>
      <c r="B128" s="79"/>
      <c r="C128" s="79"/>
      <c r="D128" s="78" t="s">
        <v>13</v>
      </c>
      <c r="E128" s="78" t="s">
        <v>9</v>
      </c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89"/>
      <c r="Q128" s="89"/>
      <c r="R128" s="89"/>
      <c r="S128" s="166">
        <f>S127</f>
        <v>57400.2</v>
      </c>
      <c r="T128" s="166">
        <f t="shared" ref="T128:AB128" si="24">T127</f>
        <v>57400.2</v>
      </c>
      <c r="U128" s="166">
        <f t="shared" si="24"/>
        <v>57400.2</v>
      </c>
      <c r="V128" s="166">
        <f t="shared" si="24"/>
        <v>57400.2</v>
      </c>
      <c r="W128" s="166">
        <f t="shared" si="24"/>
        <v>57400.2</v>
      </c>
      <c r="X128" s="166">
        <f t="shared" si="24"/>
        <v>57400.2</v>
      </c>
      <c r="Y128" s="166">
        <f t="shared" si="24"/>
        <v>81239.399999999994</v>
      </c>
      <c r="Z128" s="166">
        <f t="shared" si="24"/>
        <v>81239.399999999994</v>
      </c>
      <c r="AA128" s="166">
        <f t="shared" si="24"/>
        <v>81239.399999999994</v>
      </c>
      <c r="AB128" s="167">
        <f t="shared" si="24"/>
        <v>117473.4</v>
      </c>
    </row>
    <row r="129" spans="1:28" x14ac:dyDescent="0.25">
      <c r="A129" s="12"/>
      <c r="B129" s="62"/>
      <c r="C129" s="62" t="s">
        <v>22</v>
      </c>
      <c r="D129"/>
      <c r="E129"/>
      <c r="F129"/>
      <c r="G129"/>
      <c r="H129"/>
      <c r="I129"/>
      <c r="J129"/>
      <c r="K129"/>
      <c r="L129"/>
      <c r="M129"/>
      <c r="N129"/>
      <c r="O129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104"/>
    </row>
    <row r="130" spans="1:28" x14ac:dyDescent="0.25">
      <c r="A130" s="12"/>
      <c r="B130" s="62"/>
      <c r="C130" s="62"/>
      <c r="D130" t="s">
        <v>13</v>
      </c>
      <c r="E130" t="s">
        <v>7</v>
      </c>
      <c r="F130"/>
      <c r="G130"/>
      <c r="H130"/>
      <c r="I130"/>
      <c r="J130"/>
      <c r="K130"/>
      <c r="L130"/>
      <c r="M130"/>
      <c r="N130"/>
      <c r="O130"/>
      <c r="P130" s="3"/>
      <c r="Q130" s="3"/>
      <c r="R130" s="3"/>
      <c r="S130" s="164">
        <v>318915.51120000001</v>
      </c>
      <c r="T130" s="164">
        <v>318915.51120000001</v>
      </c>
      <c r="U130" s="164">
        <v>318915.51120000001</v>
      </c>
      <c r="V130" s="164">
        <v>318915.51120000001</v>
      </c>
      <c r="W130" s="164">
        <v>318915.51120000001</v>
      </c>
      <c r="X130" s="164">
        <v>318915.51120000001</v>
      </c>
      <c r="Y130" s="164">
        <v>451366.10640000005</v>
      </c>
      <c r="Z130" s="164">
        <v>451366.10640000005</v>
      </c>
      <c r="AA130" s="164">
        <v>451366.10640000005</v>
      </c>
      <c r="AB130" s="165">
        <v>652682.21039999998</v>
      </c>
    </row>
    <row r="131" spans="1:28" x14ac:dyDescent="0.25">
      <c r="A131" s="12"/>
      <c r="B131" s="62"/>
      <c r="C131" s="62"/>
      <c r="D131" t="s">
        <v>13</v>
      </c>
      <c r="E131" t="s">
        <v>8</v>
      </c>
      <c r="F131"/>
      <c r="G131"/>
      <c r="H131"/>
      <c r="I131"/>
      <c r="J131"/>
      <c r="K131"/>
      <c r="L131"/>
      <c r="M131"/>
      <c r="N131"/>
      <c r="O131"/>
      <c r="P131" s="3"/>
      <c r="Q131" s="3"/>
      <c r="R131" s="3"/>
      <c r="S131" s="164">
        <v>521820</v>
      </c>
      <c r="T131" s="164">
        <v>521820</v>
      </c>
      <c r="U131" s="164">
        <v>521820</v>
      </c>
      <c r="V131" s="164">
        <v>521820</v>
      </c>
      <c r="W131" s="164">
        <v>521820</v>
      </c>
      <c r="X131" s="164">
        <v>521820</v>
      </c>
      <c r="Y131" s="164">
        <v>738540</v>
      </c>
      <c r="Z131" s="164">
        <v>738540</v>
      </c>
      <c r="AA131" s="164">
        <v>738540</v>
      </c>
      <c r="AB131" s="165">
        <v>1067940</v>
      </c>
    </row>
    <row r="132" spans="1:28" x14ac:dyDescent="0.25">
      <c r="A132" s="12"/>
      <c r="B132" s="62"/>
      <c r="C132" s="62"/>
      <c r="D132" t="s">
        <v>13</v>
      </c>
      <c r="E132" t="s">
        <v>9</v>
      </c>
      <c r="F132"/>
      <c r="G132"/>
      <c r="H132"/>
      <c r="I132"/>
      <c r="J132"/>
      <c r="K132"/>
      <c r="L132"/>
      <c r="M132"/>
      <c r="N132"/>
      <c r="O132"/>
      <c r="P132" s="3"/>
      <c r="Q132" s="3"/>
      <c r="R132" s="3"/>
      <c r="S132" s="164">
        <f>S131</f>
        <v>521820</v>
      </c>
      <c r="T132" s="164">
        <f t="shared" ref="T132:AB132" si="25">T131</f>
        <v>521820</v>
      </c>
      <c r="U132" s="164">
        <f t="shared" si="25"/>
        <v>521820</v>
      </c>
      <c r="V132" s="164">
        <f t="shared" si="25"/>
        <v>521820</v>
      </c>
      <c r="W132" s="164">
        <f t="shared" si="25"/>
        <v>521820</v>
      </c>
      <c r="X132" s="164">
        <f t="shared" si="25"/>
        <v>521820</v>
      </c>
      <c r="Y132" s="164">
        <f t="shared" si="25"/>
        <v>738540</v>
      </c>
      <c r="Z132" s="164">
        <f t="shared" si="25"/>
        <v>738540</v>
      </c>
      <c r="AA132" s="164">
        <f t="shared" si="25"/>
        <v>738540</v>
      </c>
      <c r="AB132" s="165">
        <f t="shared" si="25"/>
        <v>1067940</v>
      </c>
    </row>
    <row r="133" spans="1:28" ht="15.75" thickBot="1" x14ac:dyDescent="0.3">
      <c r="A133" s="12"/>
      <c r="B133" s="62"/>
      <c r="C133" s="62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13"/>
    </row>
    <row r="134" spans="1:28" ht="15.75" thickBot="1" x14ac:dyDescent="0.3">
      <c r="A134" s="98" t="s">
        <v>262</v>
      </c>
      <c r="B134" s="99"/>
      <c r="C134" s="99" t="s">
        <v>2</v>
      </c>
      <c r="D134" s="99" t="s">
        <v>3</v>
      </c>
      <c r="E134" s="114" t="s">
        <v>4</v>
      </c>
      <c r="F134" s="99">
        <v>2028</v>
      </c>
      <c r="G134" s="99">
        <v>2029</v>
      </c>
      <c r="H134" s="99">
        <v>2030</v>
      </c>
      <c r="I134" s="99">
        <v>2031</v>
      </c>
      <c r="J134" s="99">
        <v>2032</v>
      </c>
      <c r="K134" s="99">
        <v>2033</v>
      </c>
      <c r="L134" s="99">
        <v>2034</v>
      </c>
      <c r="M134" s="99">
        <v>2035</v>
      </c>
      <c r="N134" s="99">
        <v>2036</v>
      </c>
      <c r="O134" s="99">
        <v>2037</v>
      </c>
      <c r="P134" s="99">
        <v>2038</v>
      </c>
      <c r="Q134" s="99">
        <v>2039</v>
      </c>
      <c r="R134" s="99">
        <v>2040</v>
      </c>
      <c r="S134" s="99">
        <v>2041</v>
      </c>
      <c r="T134" s="99">
        <v>2042</v>
      </c>
      <c r="U134" s="99">
        <v>2043</v>
      </c>
      <c r="V134" s="99">
        <v>2044</v>
      </c>
      <c r="W134" s="99">
        <v>2045</v>
      </c>
      <c r="X134" s="99">
        <v>2046</v>
      </c>
      <c r="Y134" s="99">
        <v>2047</v>
      </c>
      <c r="Z134" s="99">
        <v>2048</v>
      </c>
      <c r="AA134" s="99">
        <v>2049</v>
      </c>
      <c r="AB134" s="100">
        <v>2050</v>
      </c>
    </row>
    <row r="135" spans="1:28" x14ac:dyDescent="0.25">
      <c r="A135" s="12"/>
      <c r="B135" s="62"/>
      <c r="C135" s="62" t="s">
        <v>5</v>
      </c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 s="13"/>
    </row>
    <row r="136" spans="1:28" x14ac:dyDescent="0.25">
      <c r="A136" s="12"/>
      <c r="B136" s="62"/>
      <c r="C136" s="62"/>
      <c r="D136" t="s">
        <v>6</v>
      </c>
      <c r="E136" t="s">
        <v>7</v>
      </c>
      <c r="F136"/>
      <c r="G136"/>
      <c r="H136"/>
      <c r="I136"/>
      <c r="J136"/>
      <c r="K136"/>
      <c r="L136"/>
      <c r="M136"/>
      <c r="N136"/>
      <c r="O136"/>
      <c r="P136" s="3">
        <v>54.542651951534431</v>
      </c>
      <c r="Q136" s="3">
        <v>40.906988963650811</v>
      </c>
      <c r="R136" s="3">
        <v>40.906988963650811</v>
      </c>
      <c r="S136" s="3"/>
      <c r="T136" s="3"/>
      <c r="U136" s="3"/>
      <c r="V136" s="3"/>
      <c r="W136" s="3">
        <v>27.749233156415805</v>
      </c>
      <c r="X136" s="3">
        <v>27.749233156415805</v>
      </c>
      <c r="Y136" s="3">
        <v>32.01168366426586</v>
      </c>
      <c r="Z136" s="3">
        <v>24.008762748199391</v>
      </c>
      <c r="AA136" s="3">
        <v>24.008762748199391</v>
      </c>
      <c r="AB136" s="104"/>
    </row>
    <row r="137" spans="1:28" x14ac:dyDescent="0.25">
      <c r="A137" s="12"/>
      <c r="B137" s="62"/>
      <c r="C137" s="62"/>
      <c r="D137" t="s">
        <v>6</v>
      </c>
      <c r="E137" t="s">
        <v>8</v>
      </c>
      <c r="F137"/>
      <c r="G137"/>
      <c r="H137"/>
      <c r="I137"/>
      <c r="J137"/>
      <c r="K137"/>
      <c r="L137"/>
      <c r="M137"/>
      <c r="N137"/>
      <c r="O137"/>
      <c r="P137" s="3">
        <v>70.110778404902547</v>
      </c>
      <c r="Q137" s="3">
        <v>52.583083803676907</v>
      </c>
      <c r="R137" s="3">
        <v>52.583083803676907</v>
      </c>
      <c r="S137" s="3"/>
      <c r="T137" s="3"/>
      <c r="U137" s="3"/>
      <c r="V137" s="3"/>
      <c r="W137" s="3">
        <v>36.599843446687252</v>
      </c>
      <c r="X137" s="3">
        <v>36.599843446687252</v>
      </c>
      <c r="Y137" s="3">
        <v>41.148788690133415</v>
      </c>
      <c r="Z137" s="3">
        <v>30.861591517600054</v>
      </c>
      <c r="AA137" s="3">
        <v>30.861591517600054</v>
      </c>
      <c r="AB137" s="104"/>
    </row>
    <row r="138" spans="1:28" x14ac:dyDescent="0.25">
      <c r="A138" s="115"/>
      <c r="B138" s="79"/>
      <c r="C138" s="79"/>
      <c r="D138" s="78" t="s">
        <v>6</v>
      </c>
      <c r="E138" s="78" t="s">
        <v>9</v>
      </c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91">
        <v>108.41872949211736</v>
      </c>
      <c r="Q138" s="91">
        <v>81.314047119088016</v>
      </c>
      <c r="R138" s="91">
        <v>81.314047119088016</v>
      </c>
      <c r="S138" s="91"/>
      <c r="T138" s="91"/>
      <c r="U138" s="91"/>
      <c r="V138" s="91"/>
      <c r="W138" s="91">
        <v>60.999739077812087</v>
      </c>
      <c r="X138" s="91">
        <v>60.999739077812087</v>
      </c>
      <c r="Y138" s="91">
        <v>63.632147458969193</v>
      </c>
      <c r="Z138" s="91">
        <v>47.724110594226893</v>
      </c>
      <c r="AA138" s="91">
        <v>47.724110594226893</v>
      </c>
      <c r="AB138" s="118"/>
    </row>
    <row r="139" spans="1:28" x14ac:dyDescent="0.25">
      <c r="A139" s="12"/>
      <c r="B139" s="62"/>
      <c r="C139" s="62" t="s">
        <v>10</v>
      </c>
      <c r="D139"/>
      <c r="E139"/>
      <c r="F139"/>
      <c r="G139"/>
      <c r="H139"/>
      <c r="I139"/>
      <c r="J139"/>
      <c r="K139"/>
      <c r="L139"/>
      <c r="M139"/>
      <c r="N139"/>
      <c r="O139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104"/>
    </row>
    <row r="140" spans="1:28" x14ac:dyDescent="0.25">
      <c r="A140" s="12"/>
      <c r="B140" s="62"/>
      <c r="C140" s="62"/>
      <c r="D140" t="s">
        <v>11</v>
      </c>
      <c r="E140" t="s">
        <v>7</v>
      </c>
      <c r="F140"/>
      <c r="G140"/>
      <c r="H140"/>
      <c r="I140"/>
      <c r="J140"/>
      <c r="K140"/>
      <c r="L140"/>
      <c r="M140"/>
      <c r="N140"/>
      <c r="O140"/>
      <c r="P140" s="3"/>
      <c r="Q140" s="3"/>
      <c r="R140" s="3"/>
      <c r="S140" s="3">
        <v>8.1813977927301629</v>
      </c>
      <c r="T140" s="3">
        <v>8.1813977927301629</v>
      </c>
      <c r="U140" s="3">
        <v>8.1813977927301629</v>
      </c>
      <c r="V140" s="3">
        <v>8.1813977927301629</v>
      </c>
      <c r="W140" s="3">
        <v>8.1813977927301629</v>
      </c>
      <c r="X140" s="3">
        <v>8.1813977927301629</v>
      </c>
      <c r="Y140" s="3">
        <v>11.511305771500059</v>
      </c>
      <c r="Z140" s="3">
        <v>11.511305771500059</v>
      </c>
      <c r="AA140" s="3">
        <v>11.511305771500059</v>
      </c>
      <c r="AB140" s="104">
        <v>16.313058321139938</v>
      </c>
    </row>
    <row r="141" spans="1:28" x14ac:dyDescent="0.25">
      <c r="A141" s="12"/>
      <c r="B141" s="62"/>
      <c r="C141" s="62"/>
      <c r="D141" t="s">
        <v>11</v>
      </c>
      <c r="E141" t="s">
        <v>8</v>
      </c>
      <c r="F141"/>
      <c r="G141"/>
      <c r="H141"/>
      <c r="I141"/>
      <c r="J141"/>
      <c r="K141"/>
      <c r="L141"/>
      <c r="M141"/>
      <c r="N141"/>
      <c r="O141"/>
      <c r="P141" s="3"/>
      <c r="Q141" s="3"/>
      <c r="R141" s="3"/>
      <c r="S141" s="3">
        <v>10.51661676073538</v>
      </c>
      <c r="T141" s="3">
        <v>10.51661676073538</v>
      </c>
      <c r="U141" s="3">
        <v>10.51661676073538</v>
      </c>
      <c r="V141" s="3">
        <v>10.51661676073538</v>
      </c>
      <c r="W141" s="3">
        <v>10.51661676073538</v>
      </c>
      <c r="X141" s="3">
        <v>10.51661676073538</v>
      </c>
      <c r="Y141" s="3">
        <v>14.908597974337852</v>
      </c>
      <c r="Z141" s="3">
        <v>14.908597974337852</v>
      </c>
      <c r="AA141" s="3">
        <v>14.908597974337852</v>
      </c>
      <c r="AB141" s="104">
        <v>21.080916277857863</v>
      </c>
    </row>
    <row r="142" spans="1:28" x14ac:dyDescent="0.25">
      <c r="A142" s="115"/>
      <c r="B142" s="79"/>
      <c r="C142" s="79"/>
      <c r="D142" s="78" t="s">
        <v>11</v>
      </c>
      <c r="E142" s="78" t="s">
        <v>9</v>
      </c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91"/>
      <c r="Q142" s="91"/>
      <c r="R142" s="91"/>
      <c r="S142" s="91">
        <v>16.2628094238176</v>
      </c>
      <c r="T142" s="91">
        <v>16.2628094238176</v>
      </c>
      <c r="U142" s="91">
        <v>16.2628094238176</v>
      </c>
      <c r="V142" s="91">
        <v>16.2628094238176</v>
      </c>
      <c r="W142" s="91">
        <v>16.2628094238176</v>
      </c>
      <c r="X142" s="91">
        <v>16.2628094238176</v>
      </c>
      <c r="Y142" s="91">
        <v>23.582778113155051</v>
      </c>
      <c r="Z142" s="91">
        <v>23.582778113155051</v>
      </c>
      <c r="AA142" s="91">
        <v>23.582778113155051</v>
      </c>
      <c r="AB142" s="118">
        <v>33.127600232000425</v>
      </c>
    </row>
    <row r="143" spans="1:28" x14ac:dyDescent="0.25">
      <c r="A143" s="12"/>
      <c r="B143" s="62"/>
      <c r="C143" s="62" t="s">
        <v>20</v>
      </c>
      <c r="D143"/>
      <c r="E143"/>
      <c r="F143"/>
      <c r="G143"/>
      <c r="H143"/>
      <c r="I143"/>
      <c r="J143"/>
      <c r="K143"/>
      <c r="L143"/>
      <c r="M143"/>
      <c r="N143"/>
      <c r="O14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104"/>
    </row>
    <row r="144" spans="1:28" x14ac:dyDescent="0.25">
      <c r="A144" s="12"/>
      <c r="B144" s="62"/>
      <c r="C144" s="62"/>
      <c r="D144" t="s">
        <v>11</v>
      </c>
      <c r="E144" t="s">
        <v>7</v>
      </c>
      <c r="F144"/>
      <c r="G144"/>
      <c r="H144"/>
      <c r="I144"/>
      <c r="J144"/>
      <c r="K144"/>
      <c r="L144"/>
      <c r="M144"/>
      <c r="N144"/>
      <c r="O144"/>
      <c r="P144" s="3"/>
      <c r="Q144" s="3"/>
      <c r="R144" s="3"/>
      <c r="S144" s="3">
        <v>1.5653727256049998</v>
      </c>
      <c r="T144" s="3">
        <v>1.5653727256049998</v>
      </c>
      <c r="U144" s="3">
        <v>1.5653727256049998</v>
      </c>
      <c r="V144" s="3">
        <v>1.5653727256049998</v>
      </c>
      <c r="W144" s="3">
        <v>1.5653727256049998</v>
      </c>
      <c r="X144" s="3">
        <v>1.5653727256049998</v>
      </c>
      <c r="Y144" s="3">
        <v>2.215496479185</v>
      </c>
      <c r="Z144" s="3">
        <v>2.215496479185</v>
      </c>
      <c r="AA144" s="3">
        <v>2.215496479185</v>
      </c>
      <c r="AB144" s="104">
        <v>3.2036413870350002</v>
      </c>
    </row>
    <row r="145" spans="1:28" x14ac:dyDescent="0.25">
      <c r="A145" s="12"/>
      <c r="B145" s="62"/>
      <c r="C145" s="62"/>
      <c r="D145" t="s">
        <v>11</v>
      </c>
      <c r="E145" t="s">
        <v>8</v>
      </c>
      <c r="F145"/>
      <c r="G145"/>
      <c r="H145"/>
      <c r="I145"/>
      <c r="J145"/>
      <c r="K145"/>
      <c r="L145"/>
      <c r="M145"/>
      <c r="N145"/>
      <c r="O145"/>
      <c r="P145" s="3"/>
      <c r="Q145" s="3"/>
      <c r="R145" s="3"/>
      <c r="S145" s="3">
        <v>1.8416149712999998</v>
      </c>
      <c r="T145" s="3">
        <v>1.8416149712999998</v>
      </c>
      <c r="U145" s="3">
        <v>1.8416149712999998</v>
      </c>
      <c r="V145" s="3">
        <v>1.8416149712999998</v>
      </c>
      <c r="W145" s="3">
        <v>1.8416149712999998</v>
      </c>
      <c r="X145" s="3">
        <v>1.8416149712999998</v>
      </c>
      <c r="Y145" s="3">
        <v>2.6064664460999998</v>
      </c>
      <c r="Z145" s="3">
        <v>2.6064664460999998</v>
      </c>
      <c r="AA145" s="3">
        <v>2.6064664460999998</v>
      </c>
      <c r="AB145" s="104">
        <v>3.7689898671000002</v>
      </c>
    </row>
    <row r="146" spans="1:28" x14ac:dyDescent="0.25">
      <c r="A146" s="115"/>
      <c r="B146" s="79"/>
      <c r="C146" s="79"/>
      <c r="D146" s="78" t="s">
        <v>11</v>
      </c>
      <c r="E146" s="78" t="s">
        <v>9</v>
      </c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91"/>
      <c r="Q146" s="91"/>
      <c r="R146" s="91"/>
      <c r="S146" s="91">
        <v>2.4861802112550002</v>
      </c>
      <c r="T146" s="91">
        <v>2.4861802112550002</v>
      </c>
      <c r="U146" s="91">
        <v>2.4861802112550002</v>
      </c>
      <c r="V146" s="91">
        <v>2.4861802112550002</v>
      </c>
      <c r="W146" s="91">
        <v>2.4861802112550002</v>
      </c>
      <c r="X146" s="91">
        <v>2.4861802112550002</v>
      </c>
      <c r="Y146" s="91">
        <v>3.5187297022350004</v>
      </c>
      <c r="Z146" s="91">
        <v>3.5187297022350004</v>
      </c>
      <c r="AA146" s="91">
        <v>3.5187297022350004</v>
      </c>
      <c r="AB146" s="118">
        <v>5.0881363205850008</v>
      </c>
    </row>
    <row r="147" spans="1:28" x14ac:dyDescent="0.25">
      <c r="A147" s="12"/>
      <c r="B147" s="62"/>
      <c r="C147" s="62" t="s">
        <v>12</v>
      </c>
      <c r="D147"/>
      <c r="E147"/>
      <c r="F147"/>
      <c r="G147"/>
      <c r="H147"/>
      <c r="I147"/>
      <c r="J147"/>
      <c r="K147"/>
      <c r="L147"/>
      <c r="M147"/>
      <c r="N147"/>
      <c r="O147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104"/>
    </row>
    <row r="148" spans="1:28" x14ac:dyDescent="0.25">
      <c r="A148" s="12"/>
      <c r="B148" s="62"/>
      <c r="C148" s="62"/>
      <c r="D148" t="s">
        <v>13</v>
      </c>
      <c r="E148" t="s">
        <v>7</v>
      </c>
      <c r="F148"/>
      <c r="G148"/>
      <c r="H148"/>
      <c r="I148"/>
      <c r="J148"/>
      <c r="K148"/>
      <c r="L148"/>
      <c r="M148"/>
      <c r="N148"/>
      <c r="O148"/>
      <c r="P148" s="3"/>
      <c r="Q148" s="3"/>
      <c r="R148" s="3"/>
      <c r="S148" s="164">
        <f>S149</f>
        <v>57400.2</v>
      </c>
      <c r="T148" s="164">
        <f t="shared" ref="T148:AB148" si="26">T149</f>
        <v>57400.2</v>
      </c>
      <c r="U148" s="164">
        <f t="shared" si="26"/>
        <v>57400.2</v>
      </c>
      <c r="V148" s="164">
        <f t="shared" si="26"/>
        <v>57400.2</v>
      </c>
      <c r="W148" s="164">
        <f t="shared" si="26"/>
        <v>57400.2</v>
      </c>
      <c r="X148" s="164">
        <f t="shared" si="26"/>
        <v>57400.2</v>
      </c>
      <c r="Y148" s="164">
        <f t="shared" si="26"/>
        <v>81239.399999999994</v>
      </c>
      <c r="Z148" s="164">
        <f t="shared" si="26"/>
        <v>81239.399999999994</v>
      </c>
      <c r="AA148" s="164">
        <f t="shared" si="26"/>
        <v>81239.399999999994</v>
      </c>
      <c r="AB148" s="165">
        <f t="shared" si="26"/>
        <v>117473.4</v>
      </c>
    </row>
    <row r="149" spans="1:28" x14ac:dyDescent="0.25">
      <c r="A149" s="12"/>
      <c r="B149" s="62"/>
      <c r="C149" s="62"/>
      <c r="D149" t="s">
        <v>13</v>
      </c>
      <c r="E149" t="s">
        <v>8</v>
      </c>
      <c r="F149"/>
      <c r="G149"/>
      <c r="H149"/>
      <c r="I149"/>
      <c r="J149"/>
      <c r="K149"/>
      <c r="L149"/>
      <c r="M149"/>
      <c r="N149"/>
      <c r="O149"/>
      <c r="P149" s="3"/>
      <c r="Q149" s="3"/>
      <c r="R149" s="3"/>
      <c r="S149" s="164">
        <v>57400.2</v>
      </c>
      <c r="T149" s="164">
        <v>57400.2</v>
      </c>
      <c r="U149" s="164">
        <v>57400.2</v>
      </c>
      <c r="V149" s="164">
        <v>57400.2</v>
      </c>
      <c r="W149" s="164">
        <v>57400.2</v>
      </c>
      <c r="X149" s="164">
        <v>57400.2</v>
      </c>
      <c r="Y149" s="164">
        <v>81239.399999999994</v>
      </c>
      <c r="Z149" s="164">
        <v>81239.399999999994</v>
      </c>
      <c r="AA149" s="164">
        <v>81239.399999999994</v>
      </c>
      <c r="AB149" s="165">
        <v>117473.4</v>
      </c>
    </row>
    <row r="150" spans="1:28" x14ac:dyDescent="0.25">
      <c r="A150" s="115"/>
      <c r="B150" s="79"/>
      <c r="C150" s="79"/>
      <c r="D150" s="78" t="s">
        <v>13</v>
      </c>
      <c r="E150" s="78" t="s">
        <v>9</v>
      </c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89"/>
      <c r="Q150" s="89"/>
      <c r="R150" s="89"/>
      <c r="S150" s="166">
        <f>S149</f>
        <v>57400.2</v>
      </c>
      <c r="T150" s="166">
        <f t="shared" ref="T150:AB150" si="27">T149</f>
        <v>57400.2</v>
      </c>
      <c r="U150" s="166">
        <f t="shared" si="27"/>
        <v>57400.2</v>
      </c>
      <c r="V150" s="166">
        <f t="shared" si="27"/>
        <v>57400.2</v>
      </c>
      <c r="W150" s="166">
        <f t="shared" si="27"/>
        <v>57400.2</v>
      </c>
      <c r="X150" s="166">
        <f t="shared" si="27"/>
        <v>57400.2</v>
      </c>
      <c r="Y150" s="166">
        <f t="shared" si="27"/>
        <v>81239.399999999994</v>
      </c>
      <c r="Z150" s="166">
        <f t="shared" si="27"/>
        <v>81239.399999999994</v>
      </c>
      <c r="AA150" s="166">
        <f t="shared" si="27"/>
        <v>81239.399999999994</v>
      </c>
      <c r="AB150" s="167">
        <f t="shared" si="27"/>
        <v>117473.4</v>
      </c>
    </row>
    <row r="151" spans="1:28" x14ac:dyDescent="0.25">
      <c r="A151" s="12"/>
      <c r="B151" s="62"/>
      <c r="C151" s="62" t="s">
        <v>22</v>
      </c>
      <c r="D151"/>
      <c r="E151"/>
      <c r="F151"/>
      <c r="G151"/>
      <c r="H151"/>
      <c r="I151"/>
      <c r="J151"/>
      <c r="K151"/>
      <c r="L151"/>
      <c r="M151"/>
      <c r="N151"/>
      <c r="O151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104"/>
    </row>
    <row r="152" spans="1:28" x14ac:dyDescent="0.25">
      <c r="A152" s="12"/>
      <c r="B152" s="62"/>
      <c r="C152" s="62"/>
      <c r="D152" t="s">
        <v>13</v>
      </c>
      <c r="E152" t="s">
        <v>7</v>
      </c>
      <c r="F152"/>
      <c r="G152"/>
      <c r="H152"/>
      <c r="I152"/>
      <c r="J152"/>
      <c r="K152"/>
      <c r="L152"/>
      <c r="M152"/>
      <c r="N152"/>
      <c r="O152"/>
      <c r="P152" s="3"/>
      <c r="Q152" s="3"/>
      <c r="R152" s="3"/>
      <c r="S152" s="164">
        <v>318915.51120000001</v>
      </c>
      <c r="T152" s="164">
        <v>318915.51120000001</v>
      </c>
      <c r="U152" s="164">
        <v>318915.51120000001</v>
      </c>
      <c r="V152" s="164">
        <v>318915.51120000001</v>
      </c>
      <c r="W152" s="164">
        <v>318915.51120000001</v>
      </c>
      <c r="X152" s="164">
        <v>318915.51120000001</v>
      </c>
      <c r="Y152" s="164">
        <v>451366.10640000005</v>
      </c>
      <c r="Z152" s="164">
        <v>451366.10640000005</v>
      </c>
      <c r="AA152" s="164">
        <v>451366.10640000005</v>
      </c>
      <c r="AB152" s="165">
        <v>652682.21039999998</v>
      </c>
    </row>
    <row r="153" spans="1:28" x14ac:dyDescent="0.25">
      <c r="A153" s="12"/>
      <c r="B153" s="62"/>
      <c r="C153" s="62"/>
      <c r="D153" t="s">
        <v>13</v>
      </c>
      <c r="E153" t="s">
        <v>8</v>
      </c>
      <c r="F153"/>
      <c r="G153"/>
      <c r="H153"/>
      <c r="I153"/>
      <c r="J153"/>
      <c r="K153"/>
      <c r="L153"/>
      <c r="M153"/>
      <c r="N153"/>
      <c r="O153"/>
      <c r="P153" s="3"/>
      <c r="Q153" s="3"/>
      <c r="R153" s="3"/>
      <c r="S153" s="164">
        <v>521820</v>
      </c>
      <c r="T153" s="164">
        <v>521820</v>
      </c>
      <c r="U153" s="164">
        <v>521820</v>
      </c>
      <c r="V153" s="164">
        <v>521820</v>
      </c>
      <c r="W153" s="164">
        <v>521820</v>
      </c>
      <c r="X153" s="164">
        <v>521820</v>
      </c>
      <c r="Y153" s="164">
        <v>738540</v>
      </c>
      <c r="Z153" s="164">
        <v>738540</v>
      </c>
      <c r="AA153" s="164">
        <v>738540</v>
      </c>
      <c r="AB153" s="165">
        <v>1067940</v>
      </c>
    </row>
    <row r="154" spans="1:28" x14ac:dyDescent="0.25">
      <c r="A154" s="12"/>
      <c r="B154" s="62"/>
      <c r="C154" s="62"/>
      <c r="D154" t="s">
        <v>13</v>
      </c>
      <c r="E154" t="s">
        <v>9</v>
      </c>
      <c r="F154"/>
      <c r="G154"/>
      <c r="H154"/>
      <c r="I154"/>
      <c r="J154"/>
      <c r="K154"/>
      <c r="L154"/>
      <c r="M154"/>
      <c r="N154"/>
      <c r="O154"/>
      <c r="P154" s="3"/>
      <c r="Q154" s="3"/>
      <c r="R154" s="3"/>
      <c r="S154" s="164">
        <f>S153</f>
        <v>521820</v>
      </c>
      <c r="T154" s="164">
        <f t="shared" ref="T154:AB154" si="28">T153</f>
        <v>521820</v>
      </c>
      <c r="U154" s="164">
        <f t="shared" si="28"/>
        <v>521820</v>
      </c>
      <c r="V154" s="164">
        <f t="shared" si="28"/>
        <v>521820</v>
      </c>
      <c r="W154" s="164">
        <f t="shared" si="28"/>
        <v>521820</v>
      </c>
      <c r="X154" s="164">
        <f t="shared" si="28"/>
        <v>521820</v>
      </c>
      <c r="Y154" s="164">
        <f t="shared" si="28"/>
        <v>738540</v>
      </c>
      <c r="Z154" s="164">
        <f t="shared" si="28"/>
        <v>738540</v>
      </c>
      <c r="AA154" s="164">
        <f t="shared" si="28"/>
        <v>738540</v>
      </c>
      <c r="AB154" s="165">
        <f t="shared" si="28"/>
        <v>1067940</v>
      </c>
    </row>
    <row r="155" spans="1:28" ht="15.75" thickBot="1" x14ac:dyDescent="0.3">
      <c r="A155" s="12"/>
      <c r="B155" s="62"/>
      <c r="C155" s="62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 s="13"/>
    </row>
    <row r="156" spans="1:28" ht="15.75" thickBot="1" x14ac:dyDescent="0.3">
      <c r="A156" s="98" t="s">
        <v>263</v>
      </c>
      <c r="B156" s="99"/>
      <c r="C156" s="99" t="s">
        <v>2</v>
      </c>
      <c r="D156" s="99" t="s">
        <v>3</v>
      </c>
      <c r="E156" s="114" t="s">
        <v>4</v>
      </c>
      <c r="F156" s="99">
        <v>2028</v>
      </c>
      <c r="G156" s="99">
        <v>2029</v>
      </c>
      <c r="H156" s="99">
        <v>2030</v>
      </c>
      <c r="I156" s="99">
        <v>2031</v>
      </c>
      <c r="J156" s="99">
        <v>2032</v>
      </c>
      <c r="K156" s="99">
        <v>2033</v>
      </c>
      <c r="L156" s="99">
        <v>2034</v>
      </c>
      <c r="M156" s="99">
        <v>2035</v>
      </c>
      <c r="N156" s="99">
        <v>2036</v>
      </c>
      <c r="O156" s="99">
        <v>2037</v>
      </c>
      <c r="P156" s="99">
        <v>2038</v>
      </c>
      <c r="Q156" s="99">
        <v>2039</v>
      </c>
      <c r="R156" s="99">
        <v>2040</v>
      </c>
      <c r="S156" s="99">
        <v>2041</v>
      </c>
      <c r="T156" s="99">
        <v>2042</v>
      </c>
      <c r="U156" s="99">
        <v>2043</v>
      </c>
      <c r="V156" s="99">
        <v>2044</v>
      </c>
      <c r="W156" s="99">
        <v>2045</v>
      </c>
      <c r="X156" s="99">
        <v>2046</v>
      </c>
      <c r="Y156" s="99">
        <v>2047</v>
      </c>
      <c r="Z156" s="99">
        <v>2048</v>
      </c>
      <c r="AA156" s="99">
        <v>2049</v>
      </c>
      <c r="AB156" s="100">
        <v>2050</v>
      </c>
    </row>
    <row r="157" spans="1:28" x14ac:dyDescent="0.25">
      <c r="A157" s="12"/>
      <c r="B157" s="62"/>
      <c r="C157" s="62" t="s">
        <v>5</v>
      </c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 s="13"/>
    </row>
    <row r="158" spans="1:28" x14ac:dyDescent="0.25">
      <c r="A158" s="12"/>
      <c r="B158" s="62"/>
      <c r="C158" s="62"/>
      <c r="D158" t="s">
        <v>6</v>
      </c>
      <c r="E158" t="s">
        <v>7</v>
      </c>
      <c r="F158"/>
      <c r="G158"/>
      <c r="H158"/>
      <c r="I158"/>
      <c r="J158"/>
      <c r="K158"/>
      <c r="L158"/>
      <c r="M158"/>
      <c r="N158"/>
      <c r="O158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104"/>
    </row>
    <row r="159" spans="1:28" x14ac:dyDescent="0.25">
      <c r="A159" s="12"/>
      <c r="B159" s="62"/>
      <c r="C159" s="62"/>
      <c r="D159" t="s">
        <v>6</v>
      </c>
      <c r="E159" t="s">
        <v>8</v>
      </c>
      <c r="F159"/>
      <c r="G159"/>
      <c r="H159"/>
      <c r="I159"/>
      <c r="J159"/>
      <c r="K159"/>
      <c r="L159"/>
      <c r="M159"/>
      <c r="N159"/>
      <c r="O159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104"/>
    </row>
    <row r="160" spans="1:28" x14ac:dyDescent="0.25">
      <c r="A160" s="12"/>
      <c r="B160" s="62"/>
      <c r="C160" s="62"/>
      <c r="D160" t="s">
        <v>6</v>
      </c>
      <c r="E160" t="s">
        <v>9</v>
      </c>
      <c r="F160"/>
      <c r="G160"/>
      <c r="H160"/>
      <c r="I160"/>
      <c r="J160"/>
      <c r="K160"/>
      <c r="L160"/>
      <c r="M160"/>
      <c r="N160"/>
      <c r="O160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104"/>
    </row>
    <row r="161" spans="1:28" x14ac:dyDescent="0.25">
      <c r="A161" s="12"/>
      <c r="B161" s="62"/>
      <c r="C161" s="62" t="s">
        <v>10</v>
      </c>
      <c r="D161"/>
      <c r="E161"/>
      <c r="F161"/>
      <c r="G161"/>
      <c r="H161"/>
      <c r="I161"/>
      <c r="J161"/>
      <c r="K161"/>
      <c r="L161"/>
      <c r="M161"/>
      <c r="N161"/>
      <c r="O16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104"/>
    </row>
    <row r="162" spans="1:28" x14ac:dyDescent="0.25">
      <c r="A162" s="12"/>
      <c r="B162" s="62"/>
      <c r="C162" s="62"/>
      <c r="D162" t="s">
        <v>11</v>
      </c>
      <c r="E162" t="s">
        <v>7</v>
      </c>
      <c r="F162"/>
      <c r="G162"/>
      <c r="H162"/>
      <c r="I162"/>
      <c r="J162"/>
      <c r="K162"/>
      <c r="L162"/>
      <c r="M162"/>
      <c r="N162"/>
      <c r="O162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104"/>
    </row>
    <row r="163" spans="1:28" x14ac:dyDescent="0.25">
      <c r="A163" s="12"/>
      <c r="B163" s="62"/>
      <c r="C163" s="62"/>
      <c r="D163" t="s">
        <v>11</v>
      </c>
      <c r="E163" t="s">
        <v>8</v>
      </c>
      <c r="F163"/>
      <c r="G163"/>
      <c r="H163"/>
      <c r="I163"/>
      <c r="J163"/>
      <c r="K163"/>
      <c r="L163"/>
      <c r="M163"/>
      <c r="N163"/>
      <c r="O16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104"/>
    </row>
    <row r="164" spans="1:28" x14ac:dyDescent="0.25">
      <c r="A164" s="12"/>
      <c r="B164" s="62"/>
      <c r="C164" s="62"/>
      <c r="D164" t="s">
        <v>11</v>
      </c>
      <c r="E164" t="s">
        <v>9</v>
      </c>
      <c r="F164"/>
      <c r="G164"/>
      <c r="H164"/>
      <c r="I164"/>
      <c r="J164"/>
      <c r="K164"/>
      <c r="L164"/>
      <c r="M164"/>
      <c r="N164"/>
      <c r="O164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104"/>
    </row>
    <row r="165" spans="1:28" x14ac:dyDescent="0.25">
      <c r="A165" s="12"/>
      <c r="B165" s="62"/>
      <c r="C165" s="62" t="s">
        <v>20</v>
      </c>
      <c r="D165"/>
      <c r="E165"/>
      <c r="F165"/>
      <c r="G165"/>
      <c r="H165"/>
      <c r="I165"/>
      <c r="J165"/>
      <c r="K165"/>
      <c r="L165"/>
      <c r="M165"/>
      <c r="N165"/>
      <c r="O16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104"/>
    </row>
    <row r="166" spans="1:28" x14ac:dyDescent="0.25">
      <c r="A166" s="12"/>
      <c r="B166" s="62"/>
      <c r="C166" s="62"/>
      <c r="D166" t="s">
        <v>11</v>
      </c>
      <c r="E166" t="s">
        <v>7</v>
      </c>
      <c r="F166"/>
      <c r="G166"/>
      <c r="H166"/>
      <c r="I166"/>
      <c r="J166"/>
      <c r="K166"/>
      <c r="L166"/>
      <c r="M166"/>
      <c r="N166"/>
      <c r="O166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104"/>
    </row>
    <row r="167" spans="1:28" x14ac:dyDescent="0.25">
      <c r="A167" s="12"/>
      <c r="B167" s="62"/>
      <c r="C167" s="62"/>
      <c r="D167" t="s">
        <v>11</v>
      </c>
      <c r="E167" t="s">
        <v>8</v>
      </c>
      <c r="F167"/>
      <c r="G167"/>
      <c r="H167"/>
      <c r="I167"/>
      <c r="J167"/>
      <c r="K167"/>
      <c r="L167"/>
      <c r="M167"/>
      <c r="N167"/>
      <c r="O167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104"/>
    </row>
    <row r="168" spans="1:28" x14ac:dyDescent="0.25">
      <c r="A168" s="12"/>
      <c r="B168" s="62"/>
      <c r="C168" s="62"/>
      <c r="D168" t="s">
        <v>11</v>
      </c>
      <c r="E168" t="s">
        <v>9</v>
      </c>
      <c r="F168"/>
      <c r="G168"/>
      <c r="H168"/>
      <c r="I168"/>
      <c r="J168"/>
      <c r="K168"/>
      <c r="L168"/>
      <c r="M168"/>
      <c r="N168"/>
      <c r="O168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104"/>
    </row>
    <row r="169" spans="1:28" x14ac:dyDescent="0.25">
      <c r="A169" s="12"/>
      <c r="B169" s="62"/>
      <c r="C169" s="62" t="s">
        <v>12</v>
      </c>
      <c r="D169"/>
      <c r="E169"/>
      <c r="F169"/>
      <c r="G169"/>
      <c r="H169"/>
      <c r="I169"/>
      <c r="J169"/>
      <c r="K169"/>
      <c r="L169"/>
      <c r="M169"/>
      <c r="N169"/>
      <c r="O169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104"/>
    </row>
    <row r="170" spans="1:28" x14ac:dyDescent="0.25">
      <c r="A170" s="12"/>
      <c r="B170" s="62"/>
      <c r="C170" s="62"/>
      <c r="D170" t="s">
        <v>13</v>
      </c>
      <c r="E170" t="s">
        <v>7</v>
      </c>
      <c r="F170"/>
      <c r="G170"/>
      <c r="H170"/>
      <c r="I170"/>
      <c r="J170"/>
      <c r="K170"/>
      <c r="L170"/>
      <c r="M170"/>
      <c r="N170"/>
      <c r="O170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104"/>
    </row>
    <row r="171" spans="1:28" x14ac:dyDescent="0.25">
      <c r="A171" s="12"/>
      <c r="B171" s="62"/>
      <c r="C171" s="62"/>
      <c r="D171" t="s">
        <v>13</v>
      </c>
      <c r="E171" t="s">
        <v>8</v>
      </c>
      <c r="F171"/>
      <c r="G171"/>
      <c r="H171"/>
      <c r="I171"/>
      <c r="J171"/>
      <c r="K171"/>
      <c r="L171"/>
      <c r="M171"/>
      <c r="N171"/>
      <c r="O171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104"/>
    </row>
    <row r="172" spans="1:28" x14ac:dyDescent="0.25">
      <c r="A172" s="12"/>
      <c r="B172" s="62"/>
      <c r="C172" s="62"/>
      <c r="D172" t="s">
        <v>13</v>
      </c>
      <c r="E172" t="s">
        <v>9</v>
      </c>
      <c r="F172"/>
      <c r="G172"/>
      <c r="H172"/>
      <c r="I172"/>
      <c r="J172"/>
      <c r="K172"/>
      <c r="L172"/>
      <c r="M172"/>
      <c r="N172"/>
      <c r="O172"/>
      <c r="P172" s="4"/>
      <c r="Q172" s="4"/>
      <c r="R172" s="4"/>
      <c r="S172" s="3"/>
      <c r="T172" s="3"/>
      <c r="U172" s="3"/>
      <c r="V172" s="3"/>
      <c r="W172" s="3"/>
      <c r="X172" s="3"/>
      <c r="Y172" s="3"/>
      <c r="Z172" s="3"/>
      <c r="AA172" s="3"/>
      <c r="AB172" s="104"/>
    </row>
    <row r="173" spans="1:28" x14ac:dyDescent="0.25">
      <c r="A173" s="12"/>
      <c r="B173" s="62"/>
      <c r="C173" s="62" t="s">
        <v>22</v>
      </c>
      <c r="D173"/>
      <c r="E173"/>
      <c r="F173"/>
      <c r="G173"/>
      <c r="H173"/>
      <c r="I173"/>
      <c r="J173"/>
      <c r="K173"/>
      <c r="L173"/>
      <c r="M173"/>
      <c r="N173"/>
      <c r="O17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104"/>
    </row>
    <row r="174" spans="1:28" x14ac:dyDescent="0.25">
      <c r="A174" s="12"/>
      <c r="B174" s="62"/>
      <c r="C174" s="62"/>
      <c r="D174" t="s">
        <v>13</v>
      </c>
      <c r="E174" t="s">
        <v>7</v>
      </c>
      <c r="F174"/>
      <c r="G174"/>
      <c r="H174"/>
      <c r="I174"/>
      <c r="J174"/>
      <c r="K174"/>
      <c r="L174"/>
      <c r="M174"/>
      <c r="N174"/>
      <c r="O174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104"/>
    </row>
    <row r="175" spans="1:28" ht="15.75" thickBot="1" x14ac:dyDescent="0.3">
      <c r="A175" s="14"/>
      <c r="B175" s="77"/>
      <c r="C175" s="77"/>
      <c r="D175" s="15" t="s">
        <v>13</v>
      </c>
      <c r="E175" s="15" t="s">
        <v>8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31"/>
    </row>
    <row r="176" spans="1:28" x14ac:dyDescent="0.25">
      <c r="A176"/>
      <c r="B176" s="62"/>
      <c r="C176" s="62"/>
      <c r="D176" t="s">
        <v>13</v>
      </c>
      <c r="E176" t="s">
        <v>9</v>
      </c>
      <c r="F176"/>
      <c r="G176"/>
      <c r="H176"/>
      <c r="I176"/>
      <c r="J176"/>
      <c r="K176"/>
      <c r="L176"/>
      <c r="M176"/>
      <c r="N176"/>
      <c r="O176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112"/>
  <sheetViews>
    <sheetView zoomScale="40" zoomScaleNormal="40" workbookViewId="0">
      <pane xSplit="5" topLeftCell="F1" activePane="topRight" state="frozen"/>
      <selection pane="topRight" activeCell="W39" sqref="W39"/>
    </sheetView>
  </sheetViews>
  <sheetFormatPr baseColWidth="10" defaultColWidth="10.85546875" defaultRowHeight="15" x14ac:dyDescent="0.25"/>
  <cols>
    <col min="1" max="1" width="14.42578125" style="92" bestFit="1" customWidth="1"/>
    <col min="2" max="2" width="8.85546875" style="92" bestFit="1" customWidth="1"/>
    <col min="3" max="3" width="13.42578125" style="92" bestFit="1" customWidth="1"/>
    <col min="4" max="4" width="11.5703125" style="92" bestFit="1" customWidth="1"/>
    <col min="5" max="5" width="10" style="92" bestFit="1" customWidth="1"/>
    <col min="6" max="6" width="10.85546875" style="92"/>
    <col min="7" max="7" width="11" style="92" bestFit="1" customWidth="1"/>
    <col min="8" max="8" width="13" style="92" bestFit="1" customWidth="1"/>
    <col min="9" max="12" width="12.85546875" style="92" bestFit="1" customWidth="1"/>
    <col min="13" max="13" width="14" style="92" bestFit="1" customWidth="1"/>
    <col min="14" max="19" width="14.42578125" style="92" bestFit="1" customWidth="1"/>
    <col min="20" max="20" width="14" style="92" bestFit="1" customWidth="1"/>
    <col min="21" max="21" width="15" style="92" bestFit="1" customWidth="1"/>
    <col min="22" max="24" width="15.42578125" style="92" bestFit="1" customWidth="1"/>
    <col min="25" max="27" width="15.85546875" style="92" bestFit="1" customWidth="1"/>
    <col min="28" max="28" width="15.42578125" style="92" bestFit="1" customWidth="1"/>
    <col min="29" max="16384" width="10.85546875" style="92"/>
  </cols>
  <sheetData>
    <row r="1" spans="1:29" ht="33" customHeight="1" thickBot="1" x14ac:dyDescent="0.3">
      <c r="A1" s="205" t="s">
        <v>428</v>
      </c>
      <c r="B1" s="206"/>
      <c r="C1" s="206"/>
      <c r="D1" s="206"/>
      <c r="E1" s="206"/>
    </row>
    <row r="2" spans="1:29" ht="16.5" customHeight="1" thickBot="1" x14ac:dyDescent="0.3">
      <c r="A2" s="98" t="s">
        <v>79</v>
      </c>
      <c r="B2" s="99"/>
      <c r="C2" s="99" t="s">
        <v>2</v>
      </c>
      <c r="D2" s="99" t="s">
        <v>3</v>
      </c>
      <c r="E2" s="114" t="s">
        <v>4</v>
      </c>
      <c r="F2" s="99">
        <v>2028</v>
      </c>
      <c r="G2" s="99">
        <v>2029</v>
      </c>
      <c r="H2" s="99">
        <v>2030</v>
      </c>
      <c r="I2" s="99">
        <v>2031</v>
      </c>
      <c r="J2" s="99">
        <v>2032</v>
      </c>
      <c r="K2" s="99">
        <v>2033</v>
      </c>
      <c r="L2" s="99">
        <v>2034</v>
      </c>
      <c r="M2" s="99">
        <v>2035</v>
      </c>
      <c r="N2" s="99">
        <v>2036</v>
      </c>
      <c r="O2" s="99">
        <v>2037</v>
      </c>
      <c r="P2" s="99">
        <v>2038</v>
      </c>
      <c r="Q2" s="99">
        <v>2039</v>
      </c>
      <c r="R2" s="99">
        <v>2040</v>
      </c>
      <c r="S2" s="99">
        <v>2041</v>
      </c>
      <c r="T2" s="99">
        <v>2042</v>
      </c>
      <c r="U2" s="99">
        <v>2043</v>
      </c>
      <c r="V2" s="99">
        <v>2044</v>
      </c>
      <c r="W2" s="99">
        <v>2045</v>
      </c>
      <c r="X2" s="99">
        <v>2046</v>
      </c>
      <c r="Y2" s="99">
        <v>2047</v>
      </c>
      <c r="Z2" s="99">
        <v>2048</v>
      </c>
      <c r="AA2" s="99">
        <v>2049</v>
      </c>
      <c r="AB2" s="100">
        <v>2050</v>
      </c>
    </row>
    <row r="3" spans="1:29" x14ac:dyDescent="0.25">
      <c r="A3" s="101"/>
      <c r="B3" s="63"/>
      <c r="C3" s="63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02"/>
    </row>
    <row r="4" spans="1:29" x14ac:dyDescent="0.25">
      <c r="A4" s="101"/>
      <c r="B4" s="63"/>
      <c r="C4" s="149"/>
      <c r="D4" s="119" t="s">
        <v>6</v>
      </c>
      <c r="E4" s="119" t="s">
        <v>7</v>
      </c>
      <c r="F4" s="119"/>
      <c r="G4" s="3">
        <v>9.0655370032500002</v>
      </c>
      <c r="H4" s="3"/>
      <c r="I4" s="3"/>
      <c r="J4" s="3"/>
      <c r="K4" s="3"/>
      <c r="L4" s="3">
        <v>100.31863475025</v>
      </c>
      <c r="M4" s="3">
        <v>19.027665578250001</v>
      </c>
      <c r="N4" s="3">
        <v>153.51640134075001</v>
      </c>
      <c r="O4" s="3"/>
      <c r="P4" s="3">
        <v>30.384492153750003</v>
      </c>
      <c r="Q4" s="3">
        <v>91.20513194275</v>
      </c>
      <c r="R4" s="3">
        <v>127.51524576</v>
      </c>
      <c r="S4" s="3">
        <v>9.9621285750000013</v>
      </c>
      <c r="T4" s="3">
        <v>60.370499164500004</v>
      </c>
      <c r="U4" s="3">
        <v>28.292445152999999</v>
      </c>
      <c r="V4" s="3"/>
      <c r="W4" s="3"/>
      <c r="X4" s="3">
        <v>62.960652593999995</v>
      </c>
      <c r="Y4" s="3">
        <v>39.051544013999994</v>
      </c>
      <c r="Z4" s="3">
        <v>13.847358719250002</v>
      </c>
      <c r="AA4" s="3">
        <v>13.847358719250002</v>
      </c>
      <c r="AB4" s="104"/>
    </row>
    <row r="5" spans="1:29" x14ac:dyDescent="0.25">
      <c r="A5" s="101"/>
      <c r="B5" s="63"/>
      <c r="C5" s="149"/>
      <c r="D5" s="119" t="s">
        <v>6</v>
      </c>
      <c r="E5" s="119" t="s">
        <v>8</v>
      </c>
      <c r="F5" s="119"/>
      <c r="G5" s="3">
        <v>13.59150975</v>
      </c>
      <c r="H5" s="3"/>
      <c r="I5" s="3"/>
      <c r="J5" s="3"/>
      <c r="K5" s="3"/>
      <c r="L5" s="3">
        <v>150.40275075</v>
      </c>
      <c r="M5" s="3">
        <v>28.527234749999998</v>
      </c>
      <c r="N5" s="3">
        <v>230.15952225000001</v>
      </c>
      <c r="O5" s="3"/>
      <c r="P5" s="3">
        <v>45.55396125</v>
      </c>
      <c r="Q5" s="3">
        <v>136.73932825</v>
      </c>
      <c r="R5" s="3">
        <v>191.17728</v>
      </c>
      <c r="S5" s="3">
        <v>14.935725000000001</v>
      </c>
      <c r="T5" s="3">
        <v>90.510493499999995</v>
      </c>
      <c r="U5" s="3">
        <v>42.417458999999994</v>
      </c>
      <c r="V5" s="3"/>
      <c r="W5" s="3"/>
      <c r="X5" s="3">
        <v>94.393781999999987</v>
      </c>
      <c r="Y5" s="3">
        <v>58.548041999999988</v>
      </c>
      <c r="Z5" s="3">
        <v>20.76065775</v>
      </c>
      <c r="AA5" s="3">
        <v>20.76065775</v>
      </c>
      <c r="AB5" s="104"/>
      <c r="AC5" s="200"/>
    </row>
    <row r="6" spans="1:29" ht="14.1" customHeight="1" x14ac:dyDescent="0.25">
      <c r="A6" s="117"/>
      <c r="B6" s="90"/>
      <c r="C6" s="148"/>
      <c r="D6" s="93" t="s">
        <v>6</v>
      </c>
      <c r="E6" s="93" t="s">
        <v>9</v>
      </c>
      <c r="F6" s="93"/>
      <c r="G6" s="91">
        <v>20.387264625</v>
      </c>
      <c r="H6" s="91"/>
      <c r="I6" s="91"/>
      <c r="J6" s="91"/>
      <c r="K6" s="91"/>
      <c r="L6" s="91">
        <v>225.60412612499999</v>
      </c>
      <c r="M6" s="91">
        <v>42.790852125000001</v>
      </c>
      <c r="N6" s="91">
        <v>345.23928337500001</v>
      </c>
      <c r="O6" s="91"/>
      <c r="P6" s="91">
        <v>68.330941875000008</v>
      </c>
      <c r="Q6" s="91">
        <v>205.10899237500001</v>
      </c>
      <c r="R6" s="91">
        <v>286.76591999999999</v>
      </c>
      <c r="S6" s="91">
        <v>22.4035875</v>
      </c>
      <c r="T6" s="91">
        <v>135.76574024999999</v>
      </c>
      <c r="U6" s="91">
        <v>63.626188499999991</v>
      </c>
      <c r="V6" s="91"/>
      <c r="W6" s="91"/>
      <c r="X6" s="91">
        <v>141.59067299999998</v>
      </c>
      <c r="Y6" s="91">
        <v>87.822062999999986</v>
      </c>
      <c r="Z6" s="91">
        <v>31.140986625</v>
      </c>
      <c r="AA6" s="91">
        <v>31.140986625</v>
      </c>
      <c r="AB6" s="118"/>
    </row>
    <row r="7" spans="1:29" x14ac:dyDescent="0.25">
      <c r="A7" s="101"/>
      <c r="B7" s="63"/>
      <c r="C7" s="63" t="s">
        <v>10</v>
      </c>
      <c r="D7" s="4"/>
      <c r="E7" s="4"/>
      <c r="F7" s="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04"/>
    </row>
    <row r="8" spans="1:29" x14ac:dyDescent="0.25">
      <c r="A8" s="101"/>
      <c r="B8" s="63"/>
      <c r="C8" s="63"/>
      <c r="D8" s="3" t="s">
        <v>11</v>
      </c>
      <c r="E8" s="3" t="s">
        <v>7</v>
      </c>
      <c r="F8" s="3"/>
      <c r="G8" s="3"/>
      <c r="H8" s="3">
        <v>0.36262148013000001</v>
      </c>
      <c r="I8" s="3">
        <v>0.36262148013000001</v>
      </c>
      <c r="J8" s="3">
        <v>0.36262148013000001</v>
      </c>
      <c r="K8" s="3">
        <v>0.36262148013000001</v>
      </c>
      <c r="L8" s="3">
        <v>0.36262148013000001</v>
      </c>
      <c r="M8" s="3">
        <v>4.0127453900100001</v>
      </c>
      <c r="N8" s="3">
        <v>4.77385201314</v>
      </c>
      <c r="O8" s="3">
        <v>10.914508066770001</v>
      </c>
      <c r="P8" s="3">
        <v>10.914508066770001</v>
      </c>
      <c r="Q8" s="3">
        <v>12.12988775292</v>
      </c>
      <c r="R8" s="3">
        <v>15.34374422476</v>
      </c>
      <c r="S8" s="3">
        <v>20.444354055159998</v>
      </c>
      <c r="T8" s="3">
        <v>20.84283919816</v>
      </c>
      <c r="U8" s="3">
        <v>23.257659164739998</v>
      </c>
      <c r="V8" s="3">
        <v>24.389356970859996</v>
      </c>
      <c r="W8" s="3">
        <v>24.389356970859996</v>
      </c>
      <c r="X8" s="3">
        <v>24.389356970859996</v>
      </c>
      <c r="Y8" s="3">
        <v>26.907783074619999</v>
      </c>
      <c r="Z8" s="3">
        <v>28.469844835179998</v>
      </c>
      <c r="AA8" s="3">
        <v>29.023739183949999</v>
      </c>
      <c r="AB8" s="104">
        <v>29.577633532719997</v>
      </c>
    </row>
    <row r="9" spans="1:29" x14ac:dyDescent="0.25">
      <c r="A9" s="101"/>
      <c r="B9" s="63"/>
      <c r="C9" s="63"/>
      <c r="D9" s="3" t="s">
        <v>11</v>
      </c>
      <c r="E9" s="3" t="s">
        <v>8</v>
      </c>
      <c r="F9" s="3"/>
      <c r="G9" s="3"/>
      <c r="H9" s="3">
        <v>0.54366038999999999</v>
      </c>
      <c r="I9" s="3">
        <v>0.54366038999999999</v>
      </c>
      <c r="J9" s="3">
        <v>0.54366038999999999</v>
      </c>
      <c r="K9" s="3">
        <v>0.54366038999999999</v>
      </c>
      <c r="L9" s="3">
        <v>0.54366038999999999</v>
      </c>
      <c r="M9" s="3">
        <v>6.0161100300000001</v>
      </c>
      <c r="N9" s="3">
        <v>7.1571994199999995</v>
      </c>
      <c r="O9" s="3">
        <v>16.36358031</v>
      </c>
      <c r="P9" s="3">
        <v>16.36358031</v>
      </c>
      <c r="Q9" s="3">
        <v>18.18573876</v>
      </c>
      <c r="R9" s="3">
        <v>23.00411428</v>
      </c>
      <c r="S9" s="3">
        <v>30.651205479999998</v>
      </c>
      <c r="T9" s="3">
        <v>31.24863448</v>
      </c>
      <c r="U9" s="3">
        <v>34.869054219999995</v>
      </c>
      <c r="V9" s="3">
        <v>36.565752579999995</v>
      </c>
      <c r="W9" s="3">
        <v>36.565752579999995</v>
      </c>
      <c r="X9" s="3">
        <v>36.565752579999995</v>
      </c>
      <c r="Y9" s="3">
        <v>40.341503859999996</v>
      </c>
      <c r="Z9" s="3">
        <v>42.683425539999995</v>
      </c>
      <c r="AA9" s="3">
        <v>43.513851849999995</v>
      </c>
      <c r="AB9" s="104">
        <v>44.344278159999995</v>
      </c>
    </row>
    <row r="10" spans="1:29" x14ac:dyDescent="0.25">
      <c r="A10" s="117"/>
      <c r="B10" s="90"/>
      <c r="C10" s="90"/>
      <c r="D10" s="91" t="s">
        <v>11</v>
      </c>
      <c r="E10" s="91" t="s">
        <v>9</v>
      </c>
      <c r="F10" s="91"/>
      <c r="G10" s="91"/>
      <c r="H10" s="91">
        <v>0.81549058500000005</v>
      </c>
      <c r="I10" s="91">
        <v>0.81549058500000005</v>
      </c>
      <c r="J10" s="91">
        <v>0.81549058500000005</v>
      </c>
      <c r="K10" s="91">
        <v>0.81549058500000005</v>
      </c>
      <c r="L10" s="91">
        <v>0.81549058500000005</v>
      </c>
      <c r="M10" s="91">
        <v>9.0241650450000002</v>
      </c>
      <c r="N10" s="91">
        <v>10.73579913</v>
      </c>
      <c r="O10" s="91">
        <v>24.545370464999998</v>
      </c>
      <c r="P10" s="91">
        <v>24.545370464999998</v>
      </c>
      <c r="Q10" s="91">
        <v>27.278608139999999</v>
      </c>
      <c r="R10" s="91">
        <v>34.506171420000001</v>
      </c>
      <c r="S10" s="91">
        <v>45.976808219999995</v>
      </c>
      <c r="T10" s="91">
        <v>46.872951720000003</v>
      </c>
      <c r="U10" s="91">
        <v>52.303581329999993</v>
      </c>
      <c r="V10" s="91">
        <v>54.848628869999992</v>
      </c>
      <c r="W10" s="91">
        <v>54.848628869999992</v>
      </c>
      <c r="X10" s="91">
        <v>54.848628869999992</v>
      </c>
      <c r="Y10" s="91">
        <v>60.512255789999998</v>
      </c>
      <c r="Z10" s="91">
        <v>64.025138309999988</v>
      </c>
      <c r="AA10" s="91">
        <v>65.270777774999999</v>
      </c>
      <c r="AB10" s="118">
        <v>66.516417239999996</v>
      </c>
    </row>
    <row r="11" spans="1:29" x14ac:dyDescent="0.25">
      <c r="A11" s="101"/>
      <c r="B11" s="63"/>
      <c r="C11" s="63" t="s">
        <v>12</v>
      </c>
      <c r="D11" s="4"/>
      <c r="E11" s="4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104"/>
    </row>
    <row r="12" spans="1:29" x14ac:dyDescent="0.25">
      <c r="A12" s="101"/>
      <c r="B12" s="63"/>
      <c r="C12" s="63"/>
      <c r="D12" s="4" t="s">
        <v>13</v>
      </c>
      <c r="E12" s="4" t="s">
        <v>7</v>
      </c>
      <c r="F12" s="4"/>
      <c r="G12" s="3"/>
      <c r="H12" s="164">
        <v>19600</v>
      </c>
      <c r="I12" s="164">
        <v>19600</v>
      </c>
      <c r="J12" s="164">
        <v>19600</v>
      </c>
      <c r="K12" s="164">
        <v>19600</v>
      </c>
      <c r="L12" s="164">
        <v>19600</v>
      </c>
      <c r="M12" s="164">
        <v>215599.99999999997</v>
      </c>
      <c r="N12" s="164">
        <v>266933.33333333331</v>
      </c>
      <c r="O12" s="164">
        <v>480666.66666666663</v>
      </c>
      <c r="P12" s="164">
        <v>480666.66666666663</v>
      </c>
      <c r="Q12" s="164">
        <v>533866.66666666663</v>
      </c>
      <c r="R12" s="164">
        <v>703733.33333333326</v>
      </c>
      <c r="S12" s="164">
        <v>960399.99999999988</v>
      </c>
      <c r="T12" s="164">
        <v>991199.99999999988</v>
      </c>
      <c r="U12" s="164">
        <v>1116266.6666666665</v>
      </c>
      <c r="V12" s="164">
        <v>1148000</v>
      </c>
      <c r="W12" s="164">
        <v>1148000</v>
      </c>
      <c r="X12" s="164">
        <v>1148000</v>
      </c>
      <c r="Y12" s="164">
        <v>1266533.3333333335</v>
      </c>
      <c r="Z12" s="164">
        <v>1358000.0000000002</v>
      </c>
      <c r="AA12" s="164">
        <v>1383200.0000000002</v>
      </c>
      <c r="AB12" s="165">
        <v>1414933.3333333335</v>
      </c>
    </row>
    <row r="13" spans="1:29" x14ac:dyDescent="0.25">
      <c r="A13" s="101"/>
      <c r="B13" s="63"/>
      <c r="C13" s="63"/>
      <c r="D13" s="150" t="s">
        <v>13</v>
      </c>
      <c r="E13" s="128" t="s">
        <v>8</v>
      </c>
      <c r="F13" s="128"/>
      <c r="G13" s="151"/>
      <c r="H13" s="164">
        <v>19600</v>
      </c>
      <c r="I13" s="164">
        <v>19600</v>
      </c>
      <c r="J13" s="164">
        <v>19600</v>
      </c>
      <c r="K13" s="164">
        <v>19600</v>
      </c>
      <c r="L13" s="164">
        <v>19600</v>
      </c>
      <c r="M13" s="164">
        <v>215599.99999999997</v>
      </c>
      <c r="N13" s="164">
        <v>266933.33333333331</v>
      </c>
      <c r="O13" s="164">
        <v>480666.66666666663</v>
      </c>
      <c r="P13" s="164">
        <v>480666.66666666663</v>
      </c>
      <c r="Q13" s="164">
        <v>533866.66666666663</v>
      </c>
      <c r="R13" s="164">
        <v>703733.33333333326</v>
      </c>
      <c r="S13" s="164">
        <v>960399.99999999988</v>
      </c>
      <c r="T13" s="164">
        <v>991199.99999999988</v>
      </c>
      <c r="U13" s="164">
        <v>1116266.6666666665</v>
      </c>
      <c r="V13" s="164">
        <v>1148000</v>
      </c>
      <c r="W13" s="164">
        <v>1148000</v>
      </c>
      <c r="X13" s="164">
        <v>1148000</v>
      </c>
      <c r="Y13" s="164">
        <v>1266533.3333333335</v>
      </c>
      <c r="Z13" s="164">
        <v>1358000.0000000002</v>
      </c>
      <c r="AA13" s="164">
        <v>1383200.0000000002</v>
      </c>
      <c r="AB13" s="165">
        <v>1414933.3333333335</v>
      </c>
    </row>
    <row r="14" spans="1:29" x14ac:dyDescent="0.25">
      <c r="A14" s="101"/>
      <c r="B14" s="63"/>
      <c r="C14" s="63"/>
      <c r="D14" s="4" t="s">
        <v>13</v>
      </c>
      <c r="E14" s="4" t="s">
        <v>9</v>
      </c>
      <c r="F14" s="4"/>
      <c r="G14" s="4"/>
      <c r="H14" s="164">
        <v>19600</v>
      </c>
      <c r="I14" s="164">
        <v>19600</v>
      </c>
      <c r="J14" s="164">
        <v>19600</v>
      </c>
      <c r="K14" s="164">
        <v>19600</v>
      </c>
      <c r="L14" s="164">
        <v>19600</v>
      </c>
      <c r="M14" s="164">
        <v>215599.99999999997</v>
      </c>
      <c r="N14" s="164">
        <v>266933.33333333331</v>
      </c>
      <c r="O14" s="164">
        <v>480666.66666666663</v>
      </c>
      <c r="P14" s="164">
        <v>480666.66666666663</v>
      </c>
      <c r="Q14" s="164">
        <v>533866.66666666663</v>
      </c>
      <c r="R14" s="164">
        <v>703733.33333333326</v>
      </c>
      <c r="S14" s="164">
        <v>960399.99999999988</v>
      </c>
      <c r="T14" s="164">
        <v>991199.99999999988</v>
      </c>
      <c r="U14" s="164">
        <v>1116266.6666666665</v>
      </c>
      <c r="V14" s="164">
        <v>1148000</v>
      </c>
      <c r="W14" s="164">
        <v>1148000</v>
      </c>
      <c r="X14" s="164">
        <v>1148000</v>
      </c>
      <c r="Y14" s="164">
        <v>1266533.3333333335</v>
      </c>
      <c r="Z14" s="164">
        <v>1358000.0000000002</v>
      </c>
      <c r="AA14" s="164">
        <v>1383200.0000000002</v>
      </c>
      <c r="AB14" s="165">
        <v>1414933.3333333335</v>
      </c>
    </row>
    <row r="15" spans="1:29" ht="15.75" thickBot="1" x14ac:dyDescent="0.3">
      <c r="A15" s="101"/>
      <c r="B15" s="63"/>
      <c r="C15" s="6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02"/>
    </row>
    <row r="16" spans="1:29" ht="16.5" customHeight="1" thickBot="1" x14ac:dyDescent="0.3">
      <c r="A16" s="98" t="s">
        <v>256</v>
      </c>
      <c r="B16" s="99"/>
      <c r="C16" s="99" t="s">
        <v>2</v>
      </c>
      <c r="D16" s="99" t="s">
        <v>3</v>
      </c>
      <c r="E16" s="114" t="s">
        <v>4</v>
      </c>
      <c r="F16" s="99">
        <v>2028</v>
      </c>
      <c r="G16" s="99">
        <v>2029</v>
      </c>
      <c r="H16" s="99">
        <v>2030</v>
      </c>
      <c r="I16" s="99">
        <v>2031</v>
      </c>
      <c r="J16" s="99">
        <v>2032</v>
      </c>
      <c r="K16" s="99">
        <v>2033</v>
      </c>
      <c r="L16" s="99">
        <v>2034</v>
      </c>
      <c r="M16" s="99">
        <v>2035</v>
      </c>
      <c r="N16" s="99">
        <v>2036</v>
      </c>
      <c r="O16" s="99">
        <v>2037</v>
      </c>
      <c r="P16" s="99">
        <v>2038</v>
      </c>
      <c r="Q16" s="99">
        <v>2039</v>
      </c>
      <c r="R16" s="99">
        <v>2040</v>
      </c>
      <c r="S16" s="99">
        <v>2041</v>
      </c>
      <c r="T16" s="99">
        <v>2042</v>
      </c>
      <c r="U16" s="99">
        <v>2043</v>
      </c>
      <c r="V16" s="99">
        <v>2044</v>
      </c>
      <c r="W16" s="99">
        <v>2045</v>
      </c>
      <c r="X16" s="99">
        <v>2046</v>
      </c>
      <c r="Y16" s="99">
        <v>2047</v>
      </c>
      <c r="Z16" s="99">
        <v>2048</v>
      </c>
      <c r="AA16" s="99">
        <v>2049</v>
      </c>
      <c r="AB16" s="100">
        <v>2050</v>
      </c>
    </row>
    <row r="17" spans="1:29" x14ac:dyDescent="0.25">
      <c r="A17" s="101"/>
      <c r="B17" s="63"/>
      <c r="C17" s="63" t="s">
        <v>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102"/>
    </row>
    <row r="18" spans="1:29" x14ac:dyDescent="0.25">
      <c r="A18" s="101"/>
      <c r="B18" s="63"/>
      <c r="C18" s="149"/>
      <c r="D18" s="119" t="s">
        <v>6</v>
      </c>
      <c r="E18" s="119" t="s">
        <v>7</v>
      </c>
      <c r="F18" s="119"/>
      <c r="G18" s="3">
        <v>9.0655370032500002</v>
      </c>
      <c r="H18" s="3"/>
      <c r="I18" s="3"/>
      <c r="J18" s="3"/>
      <c r="K18" s="3"/>
      <c r="L18" s="3">
        <v>100.31863475025</v>
      </c>
      <c r="M18" s="3">
        <v>19.027665578250001</v>
      </c>
      <c r="N18" s="3">
        <v>153.51640134075001</v>
      </c>
      <c r="O18" s="3"/>
      <c r="P18" s="3">
        <v>30.384492153750003</v>
      </c>
      <c r="Q18" s="3">
        <v>91.20513194275</v>
      </c>
      <c r="R18" s="3">
        <v>127.51524576</v>
      </c>
      <c r="S18" s="3">
        <v>9.9621285750000013</v>
      </c>
      <c r="T18" s="3">
        <v>60.370499164500004</v>
      </c>
      <c r="U18" s="3">
        <v>28.292445152999999</v>
      </c>
      <c r="V18" s="3"/>
      <c r="W18" s="3"/>
      <c r="X18" s="3">
        <v>62.960652593999995</v>
      </c>
      <c r="Y18" s="3">
        <v>39.051544013999994</v>
      </c>
      <c r="Z18" s="3">
        <v>13.847358719250002</v>
      </c>
      <c r="AA18" s="3">
        <v>13.847358719250002</v>
      </c>
      <c r="AB18" s="104"/>
    </row>
    <row r="19" spans="1:29" x14ac:dyDescent="0.25">
      <c r="A19" s="101"/>
      <c r="B19" s="63"/>
      <c r="C19" s="149"/>
      <c r="D19" s="119" t="s">
        <v>6</v>
      </c>
      <c r="E19" s="119" t="s">
        <v>8</v>
      </c>
      <c r="F19" s="119"/>
      <c r="G19" s="3">
        <v>13.59150975</v>
      </c>
      <c r="H19" s="3"/>
      <c r="I19" s="3"/>
      <c r="J19" s="3"/>
      <c r="K19" s="3"/>
      <c r="L19" s="3">
        <v>150.40275075</v>
      </c>
      <c r="M19" s="3">
        <v>28.527234749999998</v>
      </c>
      <c r="N19" s="3">
        <v>230.15952225000001</v>
      </c>
      <c r="O19" s="3"/>
      <c r="P19" s="3">
        <v>45.55396125</v>
      </c>
      <c r="Q19" s="3">
        <v>136.73932825</v>
      </c>
      <c r="R19" s="3">
        <v>191.17728</v>
      </c>
      <c r="S19" s="3">
        <v>14.935725000000001</v>
      </c>
      <c r="T19" s="3">
        <v>90.510493499999995</v>
      </c>
      <c r="U19" s="3">
        <v>42.417458999999994</v>
      </c>
      <c r="V19" s="3"/>
      <c r="W19" s="3"/>
      <c r="X19" s="3">
        <v>94.393781999999987</v>
      </c>
      <c r="Y19" s="3">
        <v>58.548041999999988</v>
      </c>
      <c r="Z19" s="3">
        <v>20.76065775</v>
      </c>
      <c r="AA19" s="3">
        <v>20.76065775</v>
      </c>
      <c r="AB19" s="104"/>
      <c r="AC19" s="200"/>
    </row>
    <row r="20" spans="1:29" x14ac:dyDescent="0.25">
      <c r="A20" s="117"/>
      <c r="B20" s="90"/>
      <c r="C20" s="148"/>
      <c r="D20" s="93" t="s">
        <v>6</v>
      </c>
      <c r="E20" s="93" t="s">
        <v>9</v>
      </c>
      <c r="F20" s="93"/>
      <c r="G20" s="91">
        <v>20.387264625</v>
      </c>
      <c r="H20" s="91"/>
      <c r="I20" s="91"/>
      <c r="J20" s="91"/>
      <c r="K20" s="91"/>
      <c r="L20" s="91">
        <v>225.60412612499999</v>
      </c>
      <c r="M20" s="91">
        <v>42.790852125000001</v>
      </c>
      <c r="N20" s="91">
        <v>345.23928337500001</v>
      </c>
      <c r="O20" s="91"/>
      <c r="P20" s="91">
        <v>68.330941875000008</v>
      </c>
      <c r="Q20" s="91">
        <v>205.10899237500001</v>
      </c>
      <c r="R20" s="91">
        <v>286.76591999999999</v>
      </c>
      <c r="S20" s="91">
        <v>22.4035875</v>
      </c>
      <c r="T20" s="91">
        <v>135.76574024999999</v>
      </c>
      <c r="U20" s="91">
        <v>63.626188499999991</v>
      </c>
      <c r="V20" s="91"/>
      <c r="W20" s="91"/>
      <c r="X20" s="91">
        <v>141.59067299999998</v>
      </c>
      <c r="Y20" s="91">
        <v>87.822062999999986</v>
      </c>
      <c r="Z20" s="91">
        <v>31.140986625</v>
      </c>
      <c r="AA20" s="91">
        <v>31.140986625</v>
      </c>
      <c r="AB20" s="118"/>
    </row>
    <row r="21" spans="1:29" x14ac:dyDescent="0.25">
      <c r="A21" s="101"/>
      <c r="B21" s="63"/>
      <c r="C21" s="63" t="s">
        <v>10</v>
      </c>
      <c r="D21" s="4"/>
      <c r="E21" s="4"/>
      <c r="F21" s="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104"/>
    </row>
    <row r="22" spans="1:29" x14ac:dyDescent="0.25">
      <c r="A22" s="101"/>
      <c r="B22" s="63"/>
      <c r="C22" s="63"/>
      <c r="D22" s="3" t="s">
        <v>11</v>
      </c>
      <c r="E22" s="3" t="s">
        <v>7</v>
      </c>
      <c r="F22" s="3"/>
      <c r="G22" s="3"/>
      <c r="H22" s="3">
        <v>0.36262148013000001</v>
      </c>
      <c r="I22" s="3">
        <v>0.36262148013000001</v>
      </c>
      <c r="J22" s="3">
        <v>0.36262148013000001</v>
      </c>
      <c r="K22" s="3">
        <v>0.36262148013000001</v>
      </c>
      <c r="L22" s="3">
        <v>0.36262148013000001</v>
      </c>
      <c r="M22" s="3">
        <v>4.0127453900100001</v>
      </c>
      <c r="N22" s="3">
        <v>4.77385201314</v>
      </c>
      <c r="O22" s="3">
        <v>10.914508066770001</v>
      </c>
      <c r="P22" s="3">
        <v>10.914508066770001</v>
      </c>
      <c r="Q22" s="3">
        <v>12.12988775292</v>
      </c>
      <c r="R22" s="3">
        <v>15.34374422476</v>
      </c>
      <c r="S22" s="3">
        <v>20.444354055159998</v>
      </c>
      <c r="T22" s="3">
        <v>20.84283919816</v>
      </c>
      <c r="U22" s="3">
        <v>23.257659164739998</v>
      </c>
      <c r="V22" s="3">
        <v>24.389356970859996</v>
      </c>
      <c r="W22" s="3">
        <v>24.389356970859996</v>
      </c>
      <c r="X22" s="3">
        <v>24.389356970859996</v>
      </c>
      <c r="Y22" s="3">
        <v>26.907783074619999</v>
      </c>
      <c r="Z22" s="3">
        <v>28.469844835179998</v>
      </c>
      <c r="AA22" s="3">
        <v>29.023739183949999</v>
      </c>
      <c r="AB22" s="104">
        <v>29.577633532719997</v>
      </c>
    </row>
    <row r="23" spans="1:29" x14ac:dyDescent="0.25">
      <c r="A23" s="101"/>
      <c r="B23" s="63"/>
      <c r="C23" s="63"/>
      <c r="D23" s="3" t="s">
        <v>11</v>
      </c>
      <c r="E23" s="3" t="s">
        <v>8</v>
      </c>
      <c r="F23" s="3"/>
      <c r="G23" s="3"/>
      <c r="H23" s="3">
        <v>0.54366038999999999</v>
      </c>
      <c r="I23" s="3">
        <v>0.54366038999999999</v>
      </c>
      <c r="J23" s="3">
        <v>0.54366038999999999</v>
      </c>
      <c r="K23" s="3">
        <v>0.54366038999999999</v>
      </c>
      <c r="L23" s="3">
        <v>0.54366038999999999</v>
      </c>
      <c r="M23" s="3">
        <v>6.0161100300000001</v>
      </c>
      <c r="N23" s="3">
        <v>7.1571994199999995</v>
      </c>
      <c r="O23" s="3">
        <v>16.36358031</v>
      </c>
      <c r="P23" s="3">
        <v>16.36358031</v>
      </c>
      <c r="Q23" s="3">
        <v>18.18573876</v>
      </c>
      <c r="R23" s="3">
        <v>23.00411428</v>
      </c>
      <c r="S23" s="3">
        <v>30.651205479999998</v>
      </c>
      <c r="T23" s="3">
        <v>31.24863448</v>
      </c>
      <c r="U23" s="3">
        <v>34.869054219999995</v>
      </c>
      <c r="V23" s="3">
        <v>36.565752579999995</v>
      </c>
      <c r="W23" s="3">
        <v>36.565752579999995</v>
      </c>
      <c r="X23" s="3">
        <v>36.565752579999995</v>
      </c>
      <c r="Y23" s="3">
        <v>40.341503859999996</v>
      </c>
      <c r="Z23" s="3">
        <v>42.683425539999995</v>
      </c>
      <c r="AA23" s="3">
        <v>43.513851849999995</v>
      </c>
      <c r="AB23" s="104">
        <v>44.344278159999995</v>
      </c>
    </row>
    <row r="24" spans="1:29" x14ac:dyDescent="0.25">
      <c r="A24" s="117"/>
      <c r="B24" s="90"/>
      <c r="C24" s="90"/>
      <c r="D24" s="91" t="s">
        <v>11</v>
      </c>
      <c r="E24" s="91" t="s">
        <v>9</v>
      </c>
      <c r="F24" s="91"/>
      <c r="G24" s="91"/>
      <c r="H24" s="91">
        <v>0.81549058500000005</v>
      </c>
      <c r="I24" s="91">
        <v>0.81549058500000005</v>
      </c>
      <c r="J24" s="91">
        <v>0.81549058500000005</v>
      </c>
      <c r="K24" s="91">
        <v>0.81549058500000005</v>
      </c>
      <c r="L24" s="91">
        <v>0.81549058500000005</v>
      </c>
      <c r="M24" s="91">
        <v>9.0241650450000002</v>
      </c>
      <c r="N24" s="91">
        <v>10.73579913</v>
      </c>
      <c r="O24" s="91">
        <v>24.545370464999998</v>
      </c>
      <c r="P24" s="91">
        <v>24.545370464999998</v>
      </c>
      <c r="Q24" s="91">
        <v>27.278608139999999</v>
      </c>
      <c r="R24" s="91">
        <v>34.506171420000001</v>
      </c>
      <c r="S24" s="91">
        <v>45.976808219999995</v>
      </c>
      <c r="T24" s="91">
        <v>46.872951720000003</v>
      </c>
      <c r="U24" s="91">
        <v>52.303581329999993</v>
      </c>
      <c r="V24" s="91">
        <v>54.848628869999992</v>
      </c>
      <c r="W24" s="91">
        <v>54.848628869999992</v>
      </c>
      <c r="X24" s="91">
        <v>54.848628869999992</v>
      </c>
      <c r="Y24" s="91">
        <v>60.512255789999998</v>
      </c>
      <c r="Z24" s="91">
        <v>64.025138309999988</v>
      </c>
      <c r="AA24" s="91">
        <v>65.270777774999999</v>
      </c>
      <c r="AB24" s="118">
        <v>66.516417239999996</v>
      </c>
    </row>
    <row r="25" spans="1:29" x14ac:dyDescent="0.25">
      <c r="A25" s="101"/>
      <c r="B25" s="63"/>
      <c r="C25" s="63" t="s">
        <v>12</v>
      </c>
      <c r="D25" s="4"/>
      <c r="E25" s="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104"/>
    </row>
    <row r="26" spans="1:29" x14ac:dyDescent="0.25">
      <c r="A26" s="101"/>
      <c r="B26" s="63"/>
      <c r="C26" s="63"/>
      <c r="D26" s="4" t="s">
        <v>13</v>
      </c>
      <c r="E26" s="4" t="s">
        <v>7</v>
      </c>
      <c r="F26" s="4"/>
      <c r="G26" s="3"/>
      <c r="H26" s="164">
        <v>19600</v>
      </c>
      <c r="I26" s="164">
        <v>19600</v>
      </c>
      <c r="J26" s="164">
        <v>19600</v>
      </c>
      <c r="K26" s="164">
        <v>19600</v>
      </c>
      <c r="L26" s="164">
        <v>19600</v>
      </c>
      <c r="M26" s="164">
        <v>215599.99999999997</v>
      </c>
      <c r="N26" s="164">
        <v>266933.33333333331</v>
      </c>
      <c r="O26" s="164">
        <v>480666.66666666663</v>
      </c>
      <c r="P26" s="164">
        <v>480666.66666666663</v>
      </c>
      <c r="Q26" s="164">
        <v>533866.66666666663</v>
      </c>
      <c r="R26" s="164">
        <v>703733.33333333326</v>
      </c>
      <c r="S26" s="164">
        <v>960399.99999999988</v>
      </c>
      <c r="T26" s="164">
        <v>991199.99999999988</v>
      </c>
      <c r="U26" s="164">
        <v>1116266.6666666665</v>
      </c>
      <c r="V26" s="164">
        <v>1148000</v>
      </c>
      <c r="W26" s="164">
        <v>1148000</v>
      </c>
      <c r="X26" s="164">
        <v>1148000</v>
      </c>
      <c r="Y26" s="164">
        <v>1266533.3333333335</v>
      </c>
      <c r="Z26" s="164">
        <v>1358000.0000000002</v>
      </c>
      <c r="AA26" s="164">
        <v>1383200.0000000002</v>
      </c>
      <c r="AB26" s="165">
        <v>1414933.3333333335</v>
      </c>
    </row>
    <row r="27" spans="1:29" x14ac:dyDescent="0.25">
      <c r="A27" s="101"/>
      <c r="B27" s="63"/>
      <c r="C27" s="63"/>
      <c r="D27" s="152" t="s">
        <v>13</v>
      </c>
      <c r="E27" s="128" t="s">
        <v>8</v>
      </c>
      <c r="F27" s="128"/>
      <c r="G27" s="151"/>
      <c r="H27" s="164">
        <v>19600</v>
      </c>
      <c r="I27" s="164">
        <v>19600</v>
      </c>
      <c r="J27" s="164">
        <v>19600</v>
      </c>
      <c r="K27" s="164">
        <v>19600</v>
      </c>
      <c r="L27" s="164">
        <v>19600</v>
      </c>
      <c r="M27" s="164">
        <v>215599.99999999997</v>
      </c>
      <c r="N27" s="164">
        <v>266933.33333333331</v>
      </c>
      <c r="O27" s="164">
        <v>480666.66666666663</v>
      </c>
      <c r="P27" s="164">
        <v>480666.66666666663</v>
      </c>
      <c r="Q27" s="164">
        <v>533866.66666666663</v>
      </c>
      <c r="R27" s="164">
        <v>703733.33333333326</v>
      </c>
      <c r="S27" s="164">
        <v>960399.99999999988</v>
      </c>
      <c r="T27" s="164">
        <v>991199.99999999988</v>
      </c>
      <c r="U27" s="164">
        <v>1116266.6666666665</v>
      </c>
      <c r="V27" s="164">
        <v>1148000</v>
      </c>
      <c r="W27" s="164">
        <v>1148000</v>
      </c>
      <c r="X27" s="164">
        <v>1148000</v>
      </c>
      <c r="Y27" s="164">
        <v>1266533.3333333335</v>
      </c>
      <c r="Z27" s="164">
        <v>1358000.0000000002</v>
      </c>
      <c r="AA27" s="164">
        <v>1383200.0000000002</v>
      </c>
      <c r="AB27" s="165">
        <v>1414933.3333333335</v>
      </c>
    </row>
    <row r="28" spans="1:29" x14ac:dyDescent="0.25">
      <c r="A28" s="101"/>
      <c r="B28" s="63"/>
      <c r="C28" s="63"/>
      <c r="D28" s="4" t="s">
        <v>13</v>
      </c>
      <c r="E28" s="4" t="s">
        <v>9</v>
      </c>
      <c r="F28" s="4"/>
      <c r="G28" s="4"/>
      <c r="H28" s="164">
        <v>19600</v>
      </c>
      <c r="I28" s="164">
        <v>19600</v>
      </c>
      <c r="J28" s="164">
        <v>19600</v>
      </c>
      <c r="K28" s="164">
        <v>19600</v>
      </c>
      <c r="L28" s="164">
        <v>19600</v>
      </c>
      <c r="M28" s="164">
        <v>215599.99999999997</v>
      </c>
      <c r="N28" s="164">
        <v>266933.33333333331</v>
      </c>
      <c r="O28" s="164">
        <v>480666.66666666663</v>
      </c>
      <c r="P28" s="164">
        <v>480666.66666666663</v>
      </c>
      <c r="Q28" s="164">
        <v>533866.66666666663</v>
      </c>
      <c r="R28" s="164">
        <v>703733.33333333326</v>
      </c>
      <c r="S28" s="164">
        <v>960399.99999999988</v>
      </c>
      <c r="T28" s="164">
        <v>991199.99999999988</v>
      </c>
      <c r="U28" s="164">
        <v>1116266.6666666665</v>
      </c>
      <c r="V28" s="164">
        <v>1148000</v>
      </c>
      <c r="W28" s="164">
        <v>1148000</v>
      </c>
      <c r="X28" s="164">
        <v>1148000</v>
      </c>
      <c r="Y28" s="164">
        <v>1266533.3333333335</v>
      </c>
      <c r="Z28" s="164">
        <v>1358000.0000000002</v>
      </c>
      <c r="AA28" s="164">
        <v>1383200.0000000002</v>
      </c>
      <c r="AB28" s="165">
        <v>1414933.3333333335</v>
      </c>
    </row>
    <row r="29" spans="1:29" ht="15.75" thickBot="1" x14ac:dyDescent="0.3">
      <c r="A29" s="101"/>
      <c r="B29" s="63"/>
      <c r="C29" s="6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102"/>
    </row>
    <row r="30" spans="1:29" ht="16.5" customHeight="1" thickBot="1" x14ac:dyDescent="0.3">
      <c r="A30" s="98" t="s">
        <v>257</v>
      </c>
      <c r="B30" s="99"/>
      <c r="C30" s="99" t="s">
        <v>2</v>
      </c>
      <c r="D30" s="99" t="s">
        <v>3</v>
      </c>
      <c r="E30" s="114" t="s">
        <v>4</v>
      </c>
      <c r="F30" s="99">
        <v>2028</v>
      </c>
      <c r="G30" s="99">
        <v>2029</v>
      </c>
      <c r="H30" s="99">
        <v>2030</v>
      </c>
      <c r="I30" s="99">
        <v>2031</v>
      </c>
      <c r="J30" s="99">
        <v>2032</v>
      </c>
      <c r="K30" s="99">
        <v>2033</v>
      </c>
      <c r="L30" s="99">
        <v>2034</v>
      </c>
      <c r="M30" s="99">
        <v>2035</v>
      </c>
      <c r="N30" s="99">
        <v>2036</v>
      </c>
      <c r="O30" s="99">
        <v>2037</v>
      </c>
      <c r="P30" s="99">
        <v>2038</v>
      </c>
      <c r="Q30" s="99">
        <v>2039</v>
      </c>
      <c r="R30" s="99">
        <v>2040</v>
      </c>
      <c r="S30" s="99">
        <v>2041</v>
      </c>
      <c r="T30" s="99">
        <v>2042</v>
      </c>
      <c r="U30" s="99">
        <v>2043</v>
      </c>
      <c r="V30" s="99">
        <v>2044</v>
      </c>
      <c r="W30" s="99">
        <v>2045</v>
      </c>
      <c r="X30" s="99">
        <v>2046</v>
      </c>
      <c r="Y30" s="99">
        <v>2047</v>
      </c>
      <c r="Z30" s="99">
        <v>2048</v>
      </c>
      <c r="AA30" s="99">
        <v>2049</v>
      </c>
      <c r="AB30" s="100">
        <v>2050</v>
      </c>
    </row>
    <row r="31" spans="1:29" x14ac:dyDescent="0.25">
      <c r="A31" s="101"/>
      <c r="B31" s="63"/>
      <c r="C31" s="63" t="s">
        <v>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102"/>
    </row>
    <row r="32" spans="1:29" x14ac:dyDescent="0.25">
      <c r="A32" s="101"/>
      <c r="B32" s="63"/>
      <c r="C32" s="149"/>
      <c r="D32" s="119" t="s">
        <v>6</v>
      </c>
      <c r="E32" s="119" t="s">
        <v>7</v>
      </c>
      <c r="F32" s="119"/>
      <c r="G32" s="3">
        <v>9.0655370032500002</v>
      </c>
      <c r="H32" s="3"/>
      <c r="I32" s="3"/>
      <c r="J32" s="3"/>
      <c r="K32" s="3"/>
      <c r="L32" s="3">
        <v>100.31863475025</v>
      </c>
      <c r="M32" s="3">
        <v>19.027665578250001</v>
      </c>
      <c r="N32" s="3">
        <v>153.51640134075001</v>
      </c>
      <c r="O32" s="3"/>
      <c r="P32" s="3">
        <v>30.384492153750003</v>
      </c>
      <c r="Q32" s="3">
        <v>91.20513194275</v>
      </c>
      <c r="R32" s="3">
        <v>127.51524576</v>
      </c>
      <c r="S32" s="3">
        <v>9.9621285750000013</v>
      </c>
      <c r="T32" s="3">
        <v>60.370499164500004</v>
      </c>
      <c r="U32" s="3">
        <v>28.292445152999999</v>
      </c>
      <c r="V32" s="3"/>
      <c r="W32" s="3"/>
      <c r="X32" s="3">
        <v>62.960652593999995</v>
      </c>
      <c r="Y32" s="3">
        <v>39.051544013999994</v>
      </c>
      <c r="Z32" s="3">
        <v>13.847358719250002</v>
      </c>
      <c r="AA32" s="3">
        <v>13.847358719250002</v>
      </c>
      <c r="AB32" s="104"/>
    </row>
    <row r="33" spans="1:29" x14ac:dyDescent="0.25">
      <c r="A33" s="101"/>
      <c r="B33" s="63"/>
      <c r="C33" s="149"/>
      <c r="D33" s="119" t="s">
        <v>6</v>
      </c>
      <c r="E33" s="119" t="s">
        <v>8</v>
      </c>
      <c r="F33" s="119"/>
      <c r="G33" s="3">
        <v>13.59150975</v>
      </c>
      <c r="H33" s="3"/>
      <c r="I33" s="3"/>
      <c r="J33" s="3"/>
      <c r="K33" s="3"/>
      <c r="L33" s="3">
        <v>150.40275075</v>
      </c>
      <c r="M33" s="3">
        <v>28.527234749999998</v>
      </c>
      <c r="N33" s="3">
        <v>230.15952225000001</v>
      </c>
      <c r="O33" s="3"/>
      <c r="P33" s="3">
        <v>45.55396125</v>
      </c>
      <c r="Q33" s="3">
        <v>136.73932825</v>
      </c>
      <c r="R33" s="3">
        <v>191.17728</v>
      </c>
      <c r="S33" s="3">
        <v>14.935725000000001</v>
      </c>
      <c r="T33" s="3">
        <v>90.510493499999995</v>
      </c>
      <c r="U33" s="3">
        <v>42.417458999999994</v>
      </c>
      <c r="V33" s="3"/>
      <c r="W33" s="3"/>
      <c r="X33" s="3">
        <v>94.393781999999987</v>
      </c>
      <c r="Y33" s="3">
        <v>58.548041999999988</v>
      </c>
      <c r="Z33" s="3">
        <v>20.76065775</v>
      </c>
      <c r="AA33" s="3">
        <v>20.76065775</v>
      </c>
      <c r="AB33" s="104"/>
      <c r="AC33" s="200"/>
    </row>
    <row r="34" spans="1:29" x14ac:dyDescent="0.25">
      <c r="A34" s="117"/>
      <c r="B34" s="90"/>
      <c r="C34" s="148"/>
      <c r="D34" s="93" t="s">
        <v>6</v>
      </c>
      <c r="E34" s="93" t="s">
        <v>9</v>
      </c>
      <c r="F34" s="93"/>
      <c r="G34" s="91">
        <v>20.387264625</v>
      </c>
      <c r="H34" s="91"/>
      <c r="I34" s="91"/>
      <c r="J34" s="91"/>
      <c r="K34" s="91"/>
      <c r="L34" s="91">
        <v>225.60412612499999</v>
      </c>
      <c r="M34" s="91">
        <v>42.790852125000001</v>
      </c>
      <c r="N34" s="91">
        <v>345.23928337500001</v>
      </c>
      <c r="O34" s="91"/>
      <c r="P34" s="91">
        <v>68.330941875000008</v>
      </c>
      <c r="Q34" s="91">
        <v>205.10899237500001</v>
      </c>
      <c r="R34" s="91">
        <v>286.76591999999999</v>
      </c>
      <c r="S34" s="91">
        <v>22.4035875</v>
      </c>
      <c r="T34" s="91">
        <v>135.76574024999999</v>
      </c>
      <c r="U34" s="91">
        <v>63.626188499999991</v>
      </c>
      <c r="V34" s="91"/>
      <c r="W34" s="91"/>
      <c r="X34" s="91">
        <v>141.59067299999998</v>
      </c>
      <c r="Y34" s="91">
        <v>87.822062999999986</v>
      </c>
      <c r="Z34" s="91">
        <v>31.140986625</v>
      </c>
      <c r="AA34" s="91">
        <v>31.140986625</v>
      </c>
      <c r="AB34" s="118"/>
    </row>
    <row r="35" spans="1:29" x14ac:dyDescent="0.25">
      <c r="A35" s="101"/>
      <c r="B35" s="63"/>
      <c r="C35" s="63" t="s">
        <v>10</v>
      </c>
      <c r="D35" s="4"/>
      <c r="E35" s="4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104"/>
    </row>
    <row r="36" spans="1:29" x14ac:dyDescent="0.25">
      <c r="A36" s="101"/>
      <c r="B36" s="63"/>
      <c r="C36" s="63"/>
      <c r="D36" s="3" t="s">
        <v>11</v>
      </c>
      <c r="E36" s="3" t="s">
        <v>7</v>
      </c>
      <c r="F36" s="3"/>
      <c r="G36" s="3"/>
      <c r="H36" s="3">
        <v>0.36262148013000001</v>
      </c>
      <c r="I36" s="3">
        <v>0.36262148013000001</v>
      </c>
      <c r="J36" s="3">
        <v>0.36262148013000001</v>
      </c>
      <c r="K36" s="3">
        <v>0.36262148013000001</v>
      </c>
      <c r="L36" s="3">
        <v>0.36262148013000001</v>
      </c>
      <c r="M36" s="3">
        <v>4.0127453900100001</v>
      </c>
      <c r="N36" s="3">
        <v>4.77385201314</v>
      </c>
      <c r="O36" s="3">
        <v>10.914508066770001</v>
      </c>
      <c r="P36" s="3">
        <v>10.914508066770001</v>
      </c>
      <c r="Q36" s="3">
        <v>12.12988775292</v>
      </c>
      <c r="R36" s="3">
        <v>15.34374422476</v>
      </c>
      <c r="S36" s="3">
        <v>20.444354055159998</v>
      </c>
      <c r="T36" s="3">
        <v>20.84283919816</v>
      </c>
      <c r="U36" s="3">
        <v>23.257659164739998</v>
      </c>
      <c r="V36" s="3">
        <v>24.389356970859996</v>
      </c>
      <c r="W36" s="3">
        <v>24.389356970859996</v>
      </c>
      <c r="X36" s="3">
        <v>24.389356970859996</v>
      </c>
      <c r="Y36" s="3">
        <v>26.907783074619999</v>
      </c>
      <c r="Z36" s="3">
        <v>28.469844835179998</v>
      </c>
      <c r="AA36" s="3">
        <v>29.023739183949999</v>
      </c>
      <c r="AB36" s="104">
        <v>29.577633532719997</v>
      </c>
    </row>
    <row r="37" spans="1:29" x14ac:dyDescent="0.25">
      <c r="A37" s="101"/>
      <c r="B37" s="63"/>
      <c r="C37" s="63"/>
      <c r="D37" s="3" t="s">
        <v>11</v>
      </c>
      <c r="E37" s="3" t="s">
        <v>8</v>
      </c>
      <c r="F37" s="3"/>
      <c r="G37" s="3"/>
      <c r="H37" s="3">
        <v>0.54366038999999999</v>
      </c>
      <c r="I37" s="3">
        <v>0.54366038999999999</v>
      </c>
      <c r="J37" s="3">
        <v>0.54366038999999999</v>
      </c>
      <c r="K37" s="3">
        <v>0.54366038999999999</v>
      </c>
      <c r="L37" s="3">
        <v>0.54366038999999999</v>
      </c>
      <c r="M37" s="3">
        <v>6.0161100300000001</v>
      </c>
      <c r="N37" s="3">
        <v>7.1571994199999995</v>
      </c>
      <c r="O37" s="3">
        <v>16.36358031</v>
      </c>
      <c r="P37" s="3">
        <v>16.36358031</v>
      </c>
      <c r="Q37" s="3">
        <v>18.18573876</v>
      </c>
      <c r="R37" s="3">
        <v>23.00411428</v>
      </c>
      <c r="S37" s="3">
        <v>30.651205479999998</v>
      </c>
      <c r="T37" s="3">
        <v>31.24863448</v>
      </c>
      <c r="U37" s="3">
        <v>34.869054219999995</v>
      </c>
      <c r="V37" s="3">
        <v>36.565752579999995</v>
      </c>
      <c r="W37" s="3">
        <v>36.565752579999995</v>
      </c>
      <c r="X37" s="3">
        <v>36.565752579999995</v>
      </c>
      <c r="Y37" s="3">
        <v>40.341503859999996</v>
      </c>
      <c r="Z37" s="3">
        <v>42.683425539999995</v>
      </c>
      <c r="AA37" s="3">
        <v>43.513851849999995</v>
      </c>
      <c r="AB37" s="104">
        <v>44.344278159999995</v>
      </c>
    </row>
    <row r="38" spans="1:29" x14ac:dyDescent="0.25">
      <c r="A38" s="117"/>
      <c r="B38" s="90"/>
      <c r="C38" s="90"/>
      <c r="D38" s="91" t="s">
        <v>11</v>
      </c>
      <c r="E38" s="91" t="s">
        <v>9</v>
      </c>
      <c r="F38" s="91"/>
      <c r="G38" s="91"/>
      <c r="H38" s="91">
        <v>0.81549058500000005</v>
      </c>
      <c r="I38" s="91">
        <v>0.81549058500000005</v>
      </c>
      <c r="J38" s="91">
        <v>0.81549058500000005</v>
      </c>
      <c r="K38" s="91">
        <v>0.81549058500000005</v>
      </c>
      <c r="L38" s="91">
        <v>0.81549058500000005</v>
      </c>
      <c r="M38" s="91">
        <v>9.0241650450000002</v>
      </c>
      <c r="N38" s="91">
        <v>10.73579913</v>
      </c>
      <c r="O38" s="91">
        <v>24.545370464999998</v>
      </c>
      <c r="P38" s="91">
        <v>24.545370464999998</v>
      </c>
      <c r="Q38" s="91">
        <v>27.278608139999999</v>
      </c>
      <c r="R38" s="91">
        <v>34.506171420000001</v>
      </c>
      <c r="S38" s="91">
        <v>45.976808219999995</v>
      </c>
      <c r="T38" s="91">
        <v>46.872951720000003</v>
      </c>
      <c r="U38" s="91">
        <v>52.303581329999993</v>
      </c>
      <c r="V38" s="91">
        <v>54.848628869999992</v>
      </c>
      <c r="W38" s="91">
        <v>54.848628869999992</v>
      </c>
      <c r="X38" s="91">
        <v>54.848628869999992</v>
      </c>
      <c r="Y38" s="91">
        <v>60.512255789999998</v>
      </c>
      <c r="Z38" s="91">
        <v>64.025138309999988</v>
      </c>
      <c r="AA38" s="91">
        <v>65.270777774999999</v>
      </c>
      <c r="AB38" s="118">
        <v>66.516417239999996</v>
      </c>
    </row>
    <row r="39" spans="1:29" x14ac:dyDescent="0.25">
      <c r="A39" s="101"/>
      <c r="B39" s="63"/>
      <c r="C39" s="63" t="s">
        <v>12</v>
      </c>
      <c r="D39" s="4"/>
      <c r="E39" s="4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104"/>
    </row>
    <row r="40" spans="1:29" x14ac:dyDescent="0.25">
      <c r="A40" s="101"/>
      <c r="B40" s="63"/>
      <c r="C40" s="63"/>
      <c r="D40" s="4" t="s">
        <v>13</v>
      </c>
      <c r="E40" s="4" t="s">
        <v>7</v>
      </c>
      <c r="F40" s="4"/>
      <c r="G40" s="3"/>
      <c r="H40" s="164">
        <v>19600</v>
      </c>
      <c r="I40" s="164">
        <v>19600</v>
      </c>
      <c r="J40" s="164">
        <v>19600</v>
      </c>
      <c r="K40" s="164">
        <v>19600</v>
      </c>
      <c r="L40" s="164">
        <v>19600</v>
      </c>
      <c r="M40" s="164">
        <v>215599.99999999997</v>
      </c>
      <c r="N40" s="164">
        <v>266933.33333333331</v>
      </c>
      <c r="O40" s="164">
        <v>480666.66666666663</v>
      </c>
      <c r="P40" s="164">
        <v>480666.66666666663</v>
      </c>
      <c r="Q40" s="164">
        <v>533866.66666666663</v>
      </c>
      <c r="R40" s="164">
        <v>703733.33333333326</v>
      </c>
      <c r="S40" s="164">
        <v>960399.99999999988</v>
      </c>
      <c r="T40" s="164">
        <v>991199.99999999988</v>
      </c>
      <c r="U40" s="164">
        <v>1116266.6666666665</v>
      </c>
      <c r="V40" s="164">
        <v>1148000</v>
      </c>
      <c r="W40" s="164">
        <v>1148000</v>
      </c>
      <c r="X40" s="164">
        <v>1148000</v>
      </c>
      <c r="Y40" s="164">
        <v>1266533.3333333335</v>
      </c>
      <c r="Z40" s="164">
        <v>1358000.0000000002</v>
      </c>
      <c r="AA40" s="164">
        <v>1383200.0000000002</v>
      </c>
      <c r="AB40" s="165">
        <v>1414933.3333333335</v>
      </c>
    </row>
    <row r="41" spans="1:29" x14ac:dyDescent="0.25">
      <c r="A41" s="101"/>
      <c r="B41" s="153"/>
      <c r="C41" s="63"/>
      <c r="D41" s="152" t="s">
        <v>13</v>
      </c>
      <c r="E41" s="128" t="s">
        <v>8</v>
      </c>
      <c r="F41" s="128"/>
      <c r="G41" s="151"/>
      <c r="H41" s="164">
        <v>19600</v>
      </c>
      <c r="I41" s="164">
        <v>19600</v>
      </c>
      <c r="J41" s="164">
        <v>19600</v>
      </c>
      <c r="K41" s="164">
        <v>19600</v>
      </c>
      <c r="L41" s="164">
        <v>19600</v>
      </c>
      <c r="M41" s="164">
        <v>215599.99999999997</v>
      </c>
      <c r="N41" s="164">
        <v>266933.33333333331</v>
      </c>
      <c r="O41" s="164">
        <v>480666.66666666663</v>
      </c>
      <c r="P41" s="164">
        <v>480666.66666666663</v>
      </c>
      <c r="Q41" s="164">
        <v>533866.66666666663</v>
      </c>
      <c r="R41" s="164">
        <v>703733.33333333326</v>
      </c>
      <c r="S41" s="164">
        <v>960399.99999999988</v>
      </c>
      <c r="T41" s="164">
        <v>991199.99999999988</v>
      </c>
      <c r="U41" s="164">
        <v>1116266.6666666665</v>
      </c>
      <c r="V41" s="164">
        <v>1148000</v>
      </c>
      <c r="W41" s="164">
        <v>1148000</v>
      </c>
      <c r="X41" s="164">
        <v>1148000</v>
      </c>
      <c r="Y41" s="164">
        <v>1266533.3333333335</v>
      </c>
      <c r="Z41" s="164">
        <v>1358000.0000000002</v>
      </c>
      <c r="AA41" s="164">
        <v>1383200.0000000002</v>
      </c>
      <c r="AB41" s="165">
        <v>1414933.3333333335</v>
      </c>
    </row>
    <row r="42" spans="1:29" x14ac:dyDescent="0.25">
      <c r="A42" s="101"/>
      <c r="B42" s="154"/>
      <c r="C42" s="63"/>
      <c r="D42" s="4" t="s">
        <v>13</v>
      </c>
      <c r="E42" s="4" t="s">
        <v>9</v>
      </c>
      <c r="F42" s="4"/>
      <c r="G42" s="4"/>
      <c r="H42" s="164">
        <v>19600</v>
      </c>
      <c r="I42" s="164">
        <v>19600</v>
      </c>
      <c r="J42" s="164">
        <v>19600</v>
      </c>
      <c r="K42" s="164">
        <v>19600</v>
      </c>
      <c r="L42" s="164">
        <v>19600</v>
      </c>
      <c r="M42" s="164">
        <v>215599.99999999997</v>
      </c>
      <c r="N42" s="164">
        <v>266933.33333333331</v>
      </c>
      <c r="O42" s="164">
        <v>480666.66666666663</v>
      </c>
      <c r="P42" s="164">
        <v>480666.66666666663</v>
      </c>
      <c r="Q42" s="164">
        <v>533866.66666666663</v>
      </c>
      <c r="R42" s="164">
        <v>703733.33333333326</v>
      </c>
      <c r="S42" s="164">
        <v>960399.99999999988</v>
      </c>
      <c r="T42" s="164">
        <v>991199.99999999988</v>
      </c>
      <c r="U42" s="164">
        <v>1116266.6666666665</v>
      </c>
      <c r="V42" s="164">
        <v>1148000</v>
      </c>
      <c r="W42" s="164">
        <v>1148000</v>
      </c>
      <c r="X42" s="164">
        <v>1148000</v>
      </c>
      <c r="Y42" s="164">
        <v>1266533.3333333335</v>
      </c>
      <c r="Z42" s="164">
        <v>1358000.0000000002</v>
      </c>
      <c r="AA42" s="164">
        <v>1383200.0000000002</v>
      </c>
      <c r="AB42" s="165">
        <v>1414933.3333333335</v>
      </c>
    </row>
    <row r="43" spans="1:29" ht="15.75" thickBot="1" x14ac:dyDescent="0.3">
      <c r="A43" s="101"/>
      <c r="B43" s="63"/>
      <c r="C43" s="6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102"/>
    </row>
    <row r="44" spans="1:29" ht="16.5" customHeight="1" thickBot="1" x14ac:dyDescent="0.3">
      <c r="A44" s="98" t="s">
        <v>258</v>
      </c>
      <c r="B44" s="99"/>
      <c r="C44" s="99" t="s">
        <v>2</v>
      </c>
      <c r="D44" s="99" t="s">
        <v>3</v>
      </c>
      <c r="E44" s="114" t="s">
        <v>4</v>
      </c>
      <c r="F44" s="99">
        <v>2028</v>
      </c>
      <c r="G44" s="99">
        <v>2029</v>
      </c>
      <c r="H44" s="99">
        <v>2030</v>
      </c>
      <c r="I44" s="99">
        <v>2031</v>
      </c>
      <c r="J44" s="99">
        <v>2032</v>
      </c>
      <c r="K44" s="99">
        <v>2033</v>
      </c>
      <c r="L44" s="99">
        <v>2034</v>
      </c>
      <c r="M44" s="99">
        <v>2035</v>
      </c>
      <c r="N44" s="99">
        <v>2036</v>
      </c>
      <c r="O44" s="99">
        <v>2037</v>
      </c>
      <c r="P44" s="99">
        <v>2038</v>
      </c>
      <c r="Q44" s="99">
        <v>2039</v>
      </c>
      <c r="R44" s="99">
        <v>2040</v>
      </c>
      <c r="S44" s="99">
        <v>2041</v>
      </c>
      <c r="T44" s="99">
        <v>2042</v>
      </c>
      <c r="U44" s="99">
        <v>2043</v>
      </c>
      <c r="V44" s="99">
        <v>2044</v>
      </c>
      <c r="W44" s="99">
        <v>2045</v>
      </c>
      <c r="X44" s="99">
        <v>2046</v>
      </c>
      <c r="Y44" s="99">
        <v>2047</v>
      </c>
      <c r="Z44" s="99">
        <v>2048</v>
      </c>
      <c r="AA44" s="99">
        <v>2049</v>
      </c>
      <c r="AB44" s="100">
        <v>2050</v>
      </c>
    </row>
    <row r="45" spans="1:29" x14ac:dyDescent="0.25">
      <c r="A45" s="101"/>
      <c r="B45" s="63"/>
      <c r="C45" s="63" t="s">
        <v>5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102"/>
    </row>
    <row r="46" spans="1:29" x14ac:dyDescent="0.25">
      <c r="A46" s="101"/>
      <c r="B46" s="63"/>
      <c r="C46" s="149"/>
      <c r="D46" s="119" t="s">
        <v>6</v>
      </c>
      <c r="E46" s="119" t="s">
        <v>7</v>
      </c>
      <c r="F46" s="119"/>
      <c r="G46" s="3">
        <v>9.0655370032500002</v>
      </c>
      <c r="H46" s="3"/>
      <c r="I46" s="3"/>
      <c r="J46" s="3"/>
      <c r="K46" s="3"/>
      <c r="L46" s="3">
        <v>100.31863475025</v>
      </c>
      <c r="M46" s="3">
        <v>19.027665578250001</v>
      </c>
      <c r="N46" s="3">
        <v>153.51640134075001</v>
      </c>
      <c r="O46" s="3"/>
      <c r="P46" s="3">
        <v>30.384492153750003</v>
      </c>
      <c r="Q46" s="3">
        <v>91.20513194275</v>
      </c>
      <c r="R46" s="3">
        <v>127.51524576</v>
      </c>
      <c r="S46" s="3">
        <v>9.9621285750000013</v>
      </c>
      <c r="T46" s="3">
        <v>60.370499164500004</v>
      </c>
      <c r="U46" s="3">
        <v>28.292445152999999</v>
      </c>
      <c r="V46" s="3"/>
      <c r="W46" s="3"/>
      <c r="X46" s="3">
        <v>62.960652593999995</v>
      </c>
      <c r="Y46" s="3">
        <v>39.051544013999994</v>
      </c>
      <c r="Z46" s="3">
        <v>13.847358719250002</v>
      </c>
      <c r="AA46" s="3">
        <v>13.847358719250002</v>
      </c>
      <c r="AB46" s="104"/>
    </row>
    <row r="47" spans="1:29" x14ac:dyDescent="0.25">
      <c r="A47" s="101"/>
      <c r="B47" s="63"/>
      <c r="C47" s="149"/>
      <c r="D47" s="119" t="s">
        <v>6</v>
      </c>
      <c r="E47" s="119" t="s">
        <v>8</v>
      </c>
      <c r="F47" s="119"/>
      <c r="G47" s="3">
        <v>13.59150975</v>
      </c>
      <c r="H47" s="3"/>
      <c r="I47" s="3"/>
      <c r="J47" s="3"/>
      <c r="K47" s="3"/>
      <c r="L47" s="3">
        <v>150.40275075</v>
      </c>
      <c r="M47" s="3">
        <v>28.527234749999998</v>
      </c>
      <c r="N47" s="3">
        <v>230.15952225000001</v>
      </c>
      <c r="O47" s="3"/>
      <c r="P47" s="3">
        <v>45.55396125</v>
      </c>
      <c r="Q47" s="3">
        <v>136.73932825</v>
      </c>
      <c r="R47" s="3">
        <v>191.17728</v>
      </c>
      <c r="S47" s="3">
        <v>14.935725000000001</v>
      </c>
      <c r="T47" s="3">
        <v>90.510493499999995</v>
      </c>
      <c r="U47" s="3">
        <v>42.417458999999994</v>
      </c>
      <c r="V47" s="3"/>
      <c r="W47" s="3"/>
      <c r="X47" s="3">
        <v>94.393781999999987</v>
      </c>
      <c r="Y47" s="3">
        <v>58.548041999999988</v>
      </c>
      <c r="Z47" s="3">
        <v>20.76065775</v>
      </c>
      <c r="AA47" s="3">
        <v>20.76065775</v>
      </c>
      <c r="AB47" s="104"/>
      <c r="AC47" s="200"/>
    </row>
    <row r="48" spans="1:29" x14ac:dyDescent="0.25">
      <c r="A48" s="117"/>
      <c r="B48" s="90"/>
      <c r="C48" s="148"/>
      <c r="D48" s="93" t="s">
        <v>6</v>
      </c>
      <c r="E48" s="93" t="s">
        <v>9</v>
      </c>
      <c r="F48" s="93"/>
      <c r="G48" s="91">
        <v>20.387264625</v>
      </c>
      <c r="H48" s="91"/>
      <c r="I48" s="91"/>
      <c r="J48" s="91"/>
      <c r="K48" s="91"/>
      <c r="L48" s="91">
        <v>225.60412612499999</v>
      </c>
      <c r="M48" s="91">
        <v>42.790852125000001</v>
      </c>
      <c r="N48" s="91">
        <v>345.23928337500001</v>
      </c>
      <c r="O48" s="91"/>
      <c r="P48" s="91">
        <v>68.330941875000008</v>
      </c>
      <c r="Q48" s="91">
        <v>205.10899237500001</v>
      </c>
      <c r="R48" s="91">
        <v>286.76591999999999</v>
      </c>
      <c r="S48" s="91">
        <v>22.4035875</v>
      </c>
      <c r="T48" s="91">
        <v>135.76574024999999</v>
      </c>
      <c r="U48" s="91">
        <v>63.626188499999991</v>
      </c>
      <c r="V48" s="91"/>
      <c r="W48" s="91"/>
      <c r="X48" s="91">
        <v>141.59067299999998</v>
      </c>
      <c r="Y48" s="91">
        <v>87.822062999999986</v>
      </c>
      <c r="Z48" s="91">
        <v>31.140986625</v>
      </c>
      <c r="AA48" s="91">
        <v>31.140986625</v>
      </c>
      <c r="AB48" s="118"/>
    </row>
    <row r="49" spans="1:29" x14ac:dyDescent="0.25">
      <c r="A49" s="101"/>
      <c r="B49" s="63"/>
      <c r="C49" s="63" t="s">
        <v>10</v>
      </c>
      <c r="D49" s="4"/>
      <c r="E49" s="4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104"/>
    </row>
    <row r="50" spans="1:29" x14ac:dyDescent="0.25">
      <c r="A50" s="101"/>
      <c r="B50" s="63"/>
      <c r="C50" s="63"/>
      <c r="D50" s="3" t="s">
        <v>11</v>
      </c>
      <c r="E50" s="3" t="s">
        <v>7</v>
      </c>
      <c r="F50" s="3"/>
      <c r="G50" s="3"/>
      <c r="H50" s="3">
        <v>0.36262148013000001</v>
      </c>
      <c r="I50" s="3">
        <v>0.36262148013000001</v>
      </c>
      <c r="J50" s="3">
        <v>0.36262148013000001</v>
      </c>
      <c r="K50" s="3">
        <v>0.36262148013000001</v>
      </c>
      <c r="L50" s="3">
        <v>0.36262148013000001</v>
      </c>
      <c r="M50" s="3">
        <v>4.0127453900100001</v>
      </c>
      <c r="N50" s="3">
        <v>4.77385201314</v>
      </c>
      <c r="O50" s="3">
        <v>10.914508066770001</v>
      </c>
      <c r="P50" s="3">
        <v>10.914508066770001</v>
      </c>
      <c r="Q50" s="3">
        <v>12.12988775292</v>
      </c>
      <c r="R50" s="3">
        <v>15.34374422476</v>
      </c>
      <c r="S50" s="3">
        <v>20.444354055159998</v>
      </c>
      <c r="T50" s="3">
        <v>20.84283919816</v>
      </c>
      <c r="U50" s="3">
        <v>23.257659164739998</v>
      </c>
      <c r="V50" s="3">
        <v>24.389356970859996</v>
      </c>
      <c r="W50" s="3">
        <v>24.389356970859996</v>
      </c>
      <c r="X50" s="3">
        <v>24.389356970859996</v>
      </c>
      <c r="Y50" s="3">
        <v>26.907783074619999</v>
      </c>
      <c r="Z50" s="3">
        <v>28.469844835179998</v>
      </c>
      <c r="AA50" s="3">
        <v>29.023739183949999</v>
      </c>
      <c r="AB50" s="104">
        <v>29.577633532719997</v>
      </c>
    </row>
    <row r="51" spans="1:29" x14ac:dyDescent="0.25">
      <c r="A51" s="101"/>
      <c r="B51" s="63"/>
      <c r="C51" s="63"/>
      <c r="D51" s="3" t="s">
        <v>11</v>
      </c>
      <c r="E51" s="3" t="s">
        <v>8</v>
      </c>
      <c r="F51" s="3"/>
      <c r="G51" s="3"/>
      <c r="H51" s="3">
        <v>0.54366038999999999</v>
      </c>
      <c r="I51" s="3">
        <v>0.54366038999999999</v>
      </c>
      <c r="J51" s="3">
        <v>0.54366038999999999</v>
      </c>
      <c r="K51" s="3">
        <v>0.54366038999999999</v>
      </c>
      <c r="L51" s="3">
        <v>0.54366038999999999</v>
      </c>
      <c r="M51" s="3">
        <v>6.0161100300000001</v>
      </c>
      <c r="N51" s="3">
        <v>7.1571994199999995</v>
      </c>
      <c r="O51" s="3">
        <v>16.36358031</v>
      </c>
      <c r="P51" s="3">
        <v>16.36358031</v>
      </c>
      <c r="Q51" s="3">
        <v>18.18573876</v>
      </c>
      <c r="R51" s="3">
        <v>23.00411428</v>
      </c>
      <c r="S51" s="3">
        <v>30.651205479999998</v>
      </c>
      <c r="T51" s="3">
        <v>31.24863448</v>
      </c>
      <c r="U51" s="3">
        <v>34.869054219999995</v>
      </c>
      <c r="V51" s="3">
        <v>36.565752579999995</v>
      </c>
      <c r="W51" s="3">
        <v>36.565752579999995</v>
      </c>
      <c r="X51" s="3">
        <v>36.565752579999995</v>
      </c>
      <c r="Y51" s="3">
        <v>40.341503859999996</v>
      </c>
      <c r="Z51" s="3">
        <v>42.683425539999995</v>
      </c>
      <c r="AA51" s="3">
        <v>43.513851849999995</v>
      </c>
      <c r="AB51" s="104">
        <v>44.344278159999995</v>
      </c>
    </row>
    <row r="52" spans="1:29" ht="15" customHeight="1" x14ac:dyDescent="0.25">
      <c r="A52" s="117"/>
      <c r="B52" s="90"/>
      <c r="C52" s="90"/>
      <c r="D52" s="91" t="s">
        <v>11</v>
      </c>
      <c r="E52" s="91" t="s">
        <v>9</v>
      </c>
      <c r="F52" s="91"/>
      <c r="G52" s="91"/>
      <c r="H52" s="91">
        <v>0.81549058500000005</v>
      </c>
      <c r="I52" s="91">
        <v>0.81549058500000005</v>
      </c>
      <c r="J52" s="91">
        <v>0.81549058500000005</v>
      </c>
      <c r="K52" s="91">
        <v>0.81549058500000005</v>
      </c>
      <c r="L52" s="91">
        <v>0.81549058500000005</v>
      </c>
      <c r="M52" s="91">
        <v>9.0241650450000002</v>
      </c>
      <c r="N52" s="91">
        <v>10.73579913</v>
      </c>
      <c r="O52" s="91">
        <v>24.545370464999998</v>
      </c>
      <c r="P52" s="91">
        <v>24.545370464999998</v>
      </c>
      <c r="Q52" s="91">
        <v>27.278608139999999</v>
      </c>
      <c r="R52" s="91">
        <v>34.506171420000001</v>
      </c>
      <c r="S52" s="91">
        <v>45.976808219999995</v>
      </c>
      <c r="T52" s="91">
        <v>46.872951720000003</v>
      </c>
      <c r="U52" s="91">
        <v>52.303581329999993</v>
      </c>
      <c r="V52" s="91">
        <v>54.848628869999992</v>
      </c>
      <c r="W52" s="91">
        <v>54.848628869999992</v>
      </c>
      <c r="X52" s="91">
        <v>54.848628869999992</v>
      </c>
      <c r="Y52" s="91">
        <v>60.512255789999998</v>
      </c>
      <c r="Z52" s="91">
        <v>64.025138309999988</v>
      </c>
      <c r="AA52" s="91">
        <v>65.270777774999999</v>
      </c>
      <c r="AB52" s="118">
        <v>66.516417239999996</v>
      </c>
    </row>
    <row r="53" spans="1:29" x14ac:dyDescent="0.25">
      <c r="A53" s="101"/>
      <c r="B53" s="63"/>
      <c r="C53" s="63" t="s">
        <v>12</v>
      </c>
      <c r="D53" s="4"/>
      <c r="E53" s="4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104"/>
    </row>
    <row r="54" spans="1:29" x14ac:dyDescent="0.25">
      <c r="A54" s="101"/>
      <c r="B54" s="63"/>
      <c r="C54" s="63"/>
      <c r="D54" s="4" t="s">
        <v>13</v>
      </c>
      <c r="E54" s="4" t="s">
        <v>7</v>
      </c>
      <c r="F54" s="4"/>
      <c r="G54" s="3"/>
      <c r="H54" s="164">
        <v>19600</v>
      </c>
      <c r="I54" s="164">
        <v>19600</v>
      </c>
      <c r="J54" s="164">
        <v>19600</v>
      </c>
      <c r="K54" s="164">
        <v>19600</v>
      </c>
      <c r="L54" s="164">
        <v>19600</v>
      </c>
      <c r="M54" s="164">
        <v>215599.99999999997</v>
      </c>
      <c r="N54" s="164">
        <v>266933.33333333331</v>
      </c>
      <c r="O54" s="164">
        <v>480666.66666666663</v>
      </c>
      <c r="P54" s="164">
        <v>480666.66666666663</v>
      </c>
      <c r="Q54" s="164">
        <v>533866.66666666663</v>
      </c>
      <c r="R54" s="164">
        <v>703733.33333333326</v>
      </c>
      <c r="S54" s="164">
        <v>960399.99999999988</v>
      </c>
      <c r="T54" s="164">
        <v>991199.99999999988</v>
      </c>
      <c r="U54" s="164">
        <v>1116266.6666666665</v>
      </c>
      <c r="V54" s="164">
        <v>1148000</v>
      </c>
      <c r="W54" s="164">
        <v>1148000</v>
      </c>
      <c r="X54" s="164">
        <v>1148000</v>
      </c>
      <c r="Y54" s="164">
        <v>1266533.3333333335</v>
      </c>
      <c r="Z54" s="164">
        <v>1358000.0000000002</v>
      </c>
      <c r="AA54" s="164">
        <v>1383200.0000000002</v>
      </c>
      <c r="AB54" s="165">
        <v>1414933.3333333335</v>
      </c>
    </row>
    <row r="55" spans="1:29" x14ac:dyDescent="0.25">
      <c r="A55" s="101"/>
      <c r="B55" s="63"/>
      <c r="C55" s="63"/>
      <c r="D55" s="150" t="s">
        <v>13</v>
      </c>
      <c r="E55" s="128" t="s">
        <v>8</v>
      </c>
      <c r="F55" s="128"/>
      <c r="G55" s="151"/>
      <c r="H55" s="164">
        <v>19600</v>
      </c>
      <c r="I55" s="164">
        <v>19600</v>
      </c>
      <c r="J55" s="164">
        <v>19600</v>
      </c>
      <c r="K55" s="164">
        <v>19600</v>
      </c>
      <c r="L55" s="164">
        <v>19600</v>
      </c>
      <c r="M55" s="164">
        <v>215599.99999999997</v>
      </c>
      <c r="N55" s="164">
        <v>266933.33333333331</v>
      </c>
      <c r="O55" s="164">
        <v>480666.66666666663</v>
      </c>
      <c r="P55" s="164">
        <v>480666.66666666663</v>
      </c>
      <c r="Q55" s="164">
        <v>533866.66666666663</v>
      </c>
      <c r="R55" s="164">
        <v>703733.33333333326</v>
      </c>
      <c r="S55" s="164">
        <v>960399.99999999988</v>
      </c>
      <c r="T55" s="164">
        <v>991199.99999999988</v>
      </c>
      <c r="U55" s="164">
        <v>1116266.6666666665</v>
      </c>
      <c r="V55" s="164">
        <v>1148000</v>
      </c>
      <c r="W55" s="164">
        <v>1148000</v>
      </c>
      <c r="X55" s="164">
        <v>1148000</v>
      </c>
      <c r="Y55" s="164">
        <v>1266533.3333333335</v>
      </c>
      <c r="Z55" s="164">
        <v>1358000.0000000002</v>
      </c>
      <c r="AA55" s="164">
        <v>1383200.0000000002</v>
      </c>
      <c r="AB55" s="165">
        <v>1414933.3333333335</v>
      </c>
    </row>
    <row r="56" spans="1:29" x14ac:dyDescent="0.25">
      <c r="A56" s="101"/>
      <c r="B56" s="63"/>
      <c r="C56" s="63"/>
      <c r="D56" s="4" t="s">
        <v>13</v>
      </c>
      <c r="E56" s="4" t="s">
        <v>9</v>
      </c>
      <c r="F56" s="4"/>
      <c r="G56" s="4"/>
      <c r="H56" s="164">
        <v>19600</v>
      </c>
      <c r="I56" s="164">
        <v>19600</v>
      </c>
      <c r="J56" s="164">
        <v>19600</v>
      </c>
      <c r="K56" s="164">
        <v>19600</v>
      </c>
      <c r="L56" s="164">
        <v>19600</v>
      </c>
      <c r="M56" s="164">
        <v>215599.99999999997</v>
      </c>
      <c r="N56" s="164">
        <v>266933.33333333331</v>
      </c>
      <c r="O56" s="164">
        <v>480666.66666666663</v>
      </c>
      <c r="P56" s="164">
        <v>480666.66666666663</v>
      </c>
      <c r="Q56" s="164">
        <v>533866.66666666663</v>
      </c>
      <c r="R56" s="164">
        <v>703733.33333333326</v>
      </c>
      <c r="S56" s="164">
        <v>960399.99999999988</v>
      </c>
      <c r="T56" s="164">
        <v>991199.99999999988</v>
      </c>
      <c r="U56" s="164">
        <v>1116266.6666666665</v>
      </c>
      <c r="V56" s="164">
        <v>1148000</v>
      </c>
      <c r="W56" s="164">
        <v>1148000</v>
      </c>
      <c r="X56" s="164">
        <v>1148000</v>
      </c>
      <c r="Y56" s="164">
        <v>1266533.3333333335</v>
      </c>
      <c r="Z56" s="164">
        <v>1358000.0000000002</v>
      </c>
      <c r="AA56" s="164">
        <v>1383200.0000000002</v>
      </c>
      <c r="AB56" s="165">
        <v>1414933.3333333335</v>
      </c>
    </row>
    <row r="57" spans="1:29" ht="15.75" thickBot="1" x14ac:dyDescent="0.3">
      <c r="A57" s="101"/>
      <c r="B57" s="63"/>
      <c r="C57" s="6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102"/>
    </row>
    <row r="58" spans="1:29" ht="16.5" customHeight="1" thickBot="1" x14ac:dyDescent="0.3">
      <c r="A58" s="98" t="s">
        <v>260</v>
      </c>
      <c r="B58" s="99"/>
      <c r="C58" s="99" t="s">
        <v>2</v>
      </c>
      <c r="D58" s="99" t="s">
        <v>3</v>
      </c>
      <c r="E58" s="114" t="s">
        <v>4</v>
      </c>
      <c r="F58" s="99">
        <v>2028</v>
      </c>
      <c r="G58" s="99">
        <v>2029</v>
      </c>
      <c r="H58" s="99">
        <v>2030</v>
      </c>
      <c r="I58" s="99">
        <v>2031</v>
      </c>
      <c r="J58" s="99">
        <v>2032</v>
      </c>
      <c r="K58" s="99">
        <v>2033</v>
      </c>
      <c r="L58" s="99">
        <v>2034</v>
      </c>
      <c r="M58" s="99">
        <v>2035</v>
      </c>
      <c r="N58" s="99">
        <v>2036</v>
      </c>
      <c r="O58" s="99">
        <v>2037</v>
      </c>
      <c r="P58" s="99">
        <v>2038</v>
      </c>
      <c r="Q58" s="99">
        <v>2039</v>
      </c>
      <c r="R58" s="99">
        <v>2040</v>
      </c>
      <c r="S58" s="99">
        <v>2041</v>
      </c>
      <c r="T58" s="99">
        <v>2042</v>
      </c>
      <c r="U58" s="99">
        <v>2043</v>
      </c>
      <c r="V58" s="99">
        <v>2044</v>
      </c>
      <c r="W58" s="99">
        <v>2045</v>
      </c>
      <c r="X58" s="99">
        <v>2046</v>
      </c>
      <c r="Y58" s="99">
        <v>2047</v>
      </c>
      <c r="Z58" s="99">
        <v>2048</v>
      </c>
      <c r="AA58" s="99">
        <v>2049</v>
      </c>
      <c r="AB58" s="100">
        <v>2050</v>
      </c>
    </row>
    <row r="59" spans="1:29" x14ac:dyDescent="0.25">
      <c r="A59" s="101"/>
      <c r="B59" s="63"/>
      <c r="C59" s="63" t="s">
        <v>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102"/>
    </row>
    <row r="60" spans="1:29" x14ac:dyDescent="0.25">
      <c r="A60" s="101"/>
      <c r="B60" s="63"/>
      <c r="C60" s="149"/>
      <c r="D60" s="119" t="s">
        <v>6</v>
      </c>
      <c r="E60" s="119" t="s">
        <v>7</v>
      </c>
      <c r="F60" s="119"/>
      <c r="G60" s="3">
        <v>9.0655370032500002</v>
      </c>
      <c r="H60" s="3"/>
      <c r="I60" s="3"/>
      <c r="J60" s="3"/>
      <c r="K60" s="3"/>
      <c r="L60" s="3">
        <v>100.31863475025</v>
      </c>
      <c r="M60" s="3">
        <v>19.027665578250001</v>
      </c>
      <c r="N60" s="3">
        <v>153.51640134075001</v>
      </c>
      <c r="O60" s="3"/>
      <c r="P60" s="3">
        <v>30.384492153750003</v>
      </c>
      <c r="Q60" s="3">
        <v>91.20513194275</v>
      </c>
      <c r="R60" s="3">
        <v>127.51524576</v>
      </c>
      <c r="S60" s="3">
        <v>9.9621285750000013</v>
      </c>
      <c r="T60" s="3">
        <v>60.370499164500004</v>
      </c>
      <c r="U60" s="3">
        <v>28.292445152999999</v>
      </c>
      <c r="V60" s="3"/>
      <c r="W60" s="3"/>
      <c r="X60" s="3">
        <v>62.960652593999995</v>
      </c>
      <c r="Y60" s="3">
        <v>39.051544013999994</v>
      </c>
      <c r="Z60" s="3">
        <v>13.847358719250002</v>
      </c>
      <c r="AA60" s="3">
        <v>13.847358719250002</v>
      </c>
      <c r="AB60" s="104"/>
    </row>
    <row r="61" spans="1:29" x14ac:dyDescent="0.25">
      <c r="A61" s="101"/>
      <c r="B61" s="63"/>
      <c r="C61" s="149"/>
      <c r="D61" s="119" t="s">
        <v>6</v>
      </c>
      <c r="E61" s="119" t="s">
        <v>8</v>
      </c>
      <c r="F61" s="119"/>
      <c r="G61" s="3">
        <v>13.59150975</v>
      </c>
      <c r="H61" s="3"/>
      <c r="I61" s="3"/>
      <c r="J61" s="3"/>
      <c r="K61" s="3"/>
      <c r="L61" s="3">
        <v>150.40275075</v>
      </c>
      <c r="M61" s="3">
        <v>28.527234749999998</v>
      </c>
      <c r="N61" s="3">
        <v>230.15952225000001</v>
      </c>
      <c r="O61" s="3"/>
      <c r="P61" s="3">
        <v>45.55396125</v>
      </c>
      <c r="Q61" s="3">
        <v>136.73932825</v>
      </c>
      <c r="R61" s="3">
        <v>191.17728</v>
      </c>
      <c r="S61" s="3">
        <v>14.935725000000001</v>
      </c>
      <c r="T61" s="3">
        <v>90.510493499999995</v>
      </c>
      <c r="U61" s="3">
        <v>42.417458999999994</v>
      </c>
      <c r="V61" s="3"/>
      <c r="W61" s="3"/>
      <c r="X61" s="3">
        <v>94.393781999999987</v>
      </c>
      <c r="Y61" s="3">
        <v>58.548041999999988</v>
      </c>
      <c r="Z61" s="3">
        <v>20.76065775</v>
      </c>
      <c r="AA61" s="3">
        <v>20.76065775</v>
      </c>
      <c r="AB61" s="104"/>
      <c r="AC61" s="200"/>
    </row>
    <row r="62" spans="1:29" x14ac:dyDescent="0.25">
      <c r="A62" s="117"/>
      <c r="B62" s="90"/>
      <c r="C62" s="148"/>
      <c r="D62" s="93" t="s">
        <v>6</v>
      </c>
      <c r="E62" s="93" t="s">
        <v>9</v>
      </c>
      <c r="F62" s="93"/>
      <c r="G62" s="91">
        <v>20.387264625</v>
      </c>
      <c r="H62" s="91"/>
      <c r="I62" s="91"/>
      <c r="J62" s="91"/>
      <c r="K62" s="91"/>
      <c r="L62" s="91">
        <v>225.60412612499999</v>
      </c>
      <c r="M62" s="91">
        <v>42.790852125000001</v>
      </c>
      <c r="N62" s="91">
        <v>345.23928337500001</v>
      </c>
      <c r="O62" s="91"/>
      <c r="P62" s="91">
        <v>68.330941875000008</v>
      </c>
      <c r="Q62" s="91">
        <v>205.10899237500001</v>
      </c>
      <c r="R62" s="91">
        <v>286.76591999999999</v>
      </c>
      <c r="S62" s="91">
        <v>22.4035875</v>
      </c>
      <c r="T62" s="91">
        <v>135.76574024999999</v>
      </c>
      <c r="U62" s="91">
        <v>63.626188499999991</v>
      </c>
      <c r="V62" s="91"/>
      <c r="W62" s="91"/>
      <c r="X62" s="91">
        <v>141.59067299999998</v>
      </c>
      <c r="Y62" s="91">
        <v>87.822062999999986</v>
      </c>
      <c r="Z62" s="91">
        <v>31.140986625</v>
      </c>
      <c r="AA62" s="91">
        <v>31.140986625</v>
      </c>
      <c r="AB62" s="118"/>
    </row>
    <row r="63" spans="1:29" x14ac:dyDescent="0.25">
      <c r="A63" s="101"/>
      <c r="B63" s="63"/>
      <c r="C63" s="63" t="s">
        <v>10</v>
      </c>
      <c r="D63" s="4"/>
      <c r="E63" s="4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104"/>
    </row>
    <row r="64" spans="1:29" x14ac:dyDescent="0.25">
      <c r="A64" s="101"/>
      <c r="B64" s="63"/>
      <c r="C64" s="63"/>
      <c r="D64" s="3" t="s">
        <v>11</v>
      </c>
      <c r="E64" s="3" t="s">
        <v>7</v>
      </c>
      <c r="F64" s="3"/>
      <c r="G64" s="3"/>
      <c r="H64" s="3">
        <v>0.36262148013000001</v>
      </c>
      <c r="I64" s="3">
        <v>0.36262148013000001</v>
      </c>
      <c r="J64" s="3">
        <v>0.36262148013000001</v>
      </c>
      <c r="K64" s="3">
        <v>0.36262148013000001</v>
      </c>
      <c r="L64" s="3">
        <v>0.36262148013000001</v>
      </c>
      <c r="M64" s="3">
        <v>4.0127453900100001</v>
      </c>
      <c r="N64" s="3">
        <v>4.77385201314</v>
      </c>
      <c r="O64" s="3">
        <v>10.914508066770001</v>
      </c>
      <c r="P64" s="3">
        <v>10.914508066770001</v>
      </c>
      <c r="Q64" s="3">
        <v>12.12988775292</v>
      </c>
      <c r="R64" s="3">
        <v>15.34374422476</v>
      </c>
      <c r="S64" s="3">
        <v>20.444354055159998</v>
      </c>
      <c r="T64" s="3">
        <v>20.84283919816</v>
      </c>
      <c r="U64" s="3">
        <v>23.257659164739998</v>
      </c>
      <c r="V64" s="3">
        <v>24.389356970859996</v>
      </c>
      <c r="W64" s="3">
        <v>24.389356970859996</v>
      </c>
      <c r="X64" s="3">
        <v>24.389356970859996</v>
      </c>
      <c r="Y64" s="3">
        <v>26.907783074619999</v>
      </c>
      <c r="Z64" s="3">
        <v>28.469844835179998</v>
      </c>
      <c r="AA64" s="3">
        <v>29.023739183949999</v>
      </c>
      <c r="AB64" s="104">
        <v>29.577633532719997</v>
      </c>
    </row>
    <row r="65" spans="1:29" x14ac:dyDescent="0.25">
      <c r="A65" s="101"/>
      <c r="B65" s="63"/>
      <c r="C65" s="63"/>
      <c r="D65" s="3" t="s">
        <v>11</v>
      </c>
      <c r="E65" s="3" t="s">
        <v>8</v>
      </c>
      <c r="F65" s="3"/>
      <c r="G65" s="3"/>
      <c r="H65" s="3">
        <v>0.54366038999999999</v>
      </c>
      <c r="I65" s="3">
        <v>0.54366038999999999</v>
      </c>
      <c r="J65" s="3">
        <v>0.54366038999999999</v>
      </c>
      <c r="K65" s="3">
        <v>0.54366038999999999</v>
      </c>
      <c r="L65" s="3">
        <v>0.54366038999999999</v>
      </c>
      <c r="M65" s="3">
        <v>6.0161100300000001</v>
      </c>
      <c r="N65" s="3">
        <v>7.1571994199999995</v>
      </c>
      <c r="O65" s="3">
        <v>16.36358031</v>
      </c>
      <c r="P65" s="3">
        <v>16.36358031</v>
      </c>
      <c r="Q65" s="3">
        <v>18.18573876</v>
      </c>
      <c r="R65" s="3">
        <v>23.00411428</v>
      </c>
      <c r="S65" s="3">
        <v>30.651205479999998</v>
      </c>
      <c r="T65" s="3">
        <v>31.24863448</v>
      </c>
      <c r="U65" s="3">
        <v>34.869054219999995</v>
      </c>
      <c r="V65" s="3">
        <v>36.565752579999995</v>
      </c>
      <c r="W65" s="3">
        <v>36.565752579999995</v>
      </c>
      <c r="X65" s="3">
        <v>36.565752579999995</v>
      </c>
      <c r="Y65" s="3">
        <v>40.341503859999996</v>
      </c>
      <c r="Z65" s="3">
        <v>42.683425539999995</v>
      </c>
      <c r="AA65" s="3">
        <v>43.513851849999995</v>
      </c>
      <c r="AB65" s="104">
        <v>44.344278159999995</v>
      </c>
    </row>
    <row r="66" spans="1:29" x14ac:dyDescent="0.25">
      <c r="A66" s="117"/>
      <c r="B66" s="90"/>
      <c r="C66" s="90"/>
      <c r="D66" s="91" t="s">
        <v>11</v>
      </c>
      <c r="E66" s="91" t="s">
        <v>9</v>
      </c>
      <c r="F66" s="91"/>
      <c r="G66" s="91"/>
      <c r="H66" s="91">
        <v>0.81549058500000005</v>
      </c>
      <c r="I66" s="91">
        <v>0.81549058500000005</v>
      </c>
      <c r="J66" s="91">
        <v>0.81549058500000005</v>
      </c>
      <c r="K66" s="91">
        <v>0.81549058500000005</v>
      </c>
      <c r="L66" s="91">
        <v>0.81549058500000005</v>
      </c>
      <c r="M66" s="91">
        <v>9.0241650450000002</v>
      </c>
      <c r="N66" s="91">
        <v>10.73579913</v>
      </c>
      <c r="O66" s="91">
        <v>24.545370464999998</v>
      </c>
      <c r="P66" s="91">
        <v>24.545370464999998</v>
      </c>
      <c r="Q66" s="91">
        <v>27.278608139999999</v>
      </c>
      <c r="R66" s="91">
        <v>34.506171420000001</v>
      </c>
      <c r="S66" s="91">
        <v>45.976808219999995</v>
      </c>
      <c r="T66" s="91">
        <v>46.872951720000003</v>
      </c>
      <c r="U66" s="91">
        <v>52.303581329999993</v>
      </c>
      <c r="V66" s="91">
        <v>54.848628869999992</v>
      </c>
      <c r="W66" s="91">
        <v>54.848628869999992</v>
      </c>
      <c r="X66" s="91">
        <v>54.848628869999992</v>
      </c>
      <c r="Y66" s="91">
        <v>60.512255789999998</v>
      </c>
      <c r="Z66" s="91">
        <v>64.025138309999988</v>
      </c>
      <c r="AA66" s="91">
        <v>65.270777774999999</v>
      </c>
      <c r="AB66" s="118">
        <v>66.516417239999996</v>
      </c>
    </row>
    <row r="67" spans="1:29" x14ac:dyDescent="0.25">
      <c r="A67" s="101"/>
      <c r="B67" s="63"/>
      <c r="C67" s="63" t="s">
        <v>12</v>
      </c>
      <c r="D67" s="4"/>
      <c r="E67" s="4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104"/>
    </row>
    <row r="68" spans="1:29" x14ac:dyDescent="0.25">
      <c r="A68" s="101"/>
      <c r="B68" s="63"/>
      <c r="C68" s="63"/>
      <c r="D68" s="4" t="s">
        <v>13</v>
      </c>
      <c r="E68" s="4" t="s">
        <v>7</v>
      </c>
      <c r="F68" s="4"/>
      <c r="G68" s="3"/>
      <c r="H68" s="164">
        <f>H69</f>
        <v>19600</v>
      </c>
      <c r="I68" s="164">
        <f t="shared" ref="I68:L68" si="0">I69</f>
        <v>19600</v>
      </c>
      <c r="J68" s="164">
        <f t="shared" si="0"/>
        <v>19600</v>
      </c>
      <c r="K68" s="164">
        <f t="shared" si="0"/>
        <v>19600</v>
      </c>
      <c r="L68" s="164">
        <f t="shared" si="0"/>
        <v>19600</v>
      </c>
      <c r="M68" s="164">
        <v>215599.99999999997</v>
      </c>
      <c r="N68" s="164">
        <v>266933.33333333331</v>
      </c>
      <c r="O68" s="164">
        <v>480666.66666666663</v>
      </c>
      <c r="P68" s="164">
        <v>480666.66666666663</v>
      </c>
      <c r="Q68" s="164">
        <v>533866.66666666663</v>
      </c>
      <c r="R68" s="164">
        <v>703733.33333333326</v>
      </c>
      <c r="S68" s="164">
        <v>960399.99999999988</v>
      </c>
      <c r="T68" s="164">
        <v>991199.99999999988</v>
      </c>
      <c r="U68" s="164">
        <v>1116266.6666666665</v>
      </c>
      <c r="V68" s="164">
        <v>1148000</v>
      </c>
      <c r="W68" s="164">
        <v>1148000</v>
      </c>
      <c r="X68" s="164">
        <v>1148000</v>
      </c>
      <c r="Y68" s="164">
        <v>1266533.3333333335</v>
      </c>
      <c r="Z68" s="164">
        <v>1358000.0000000002</v>
      </c>
      <c r="AA68" s="164">
        <v>1383200.0000000002</v>
      </c>
      <c r="AB68" s="165">
        <v>1414933.3333333335</v>
      </c>
    </row>
    <row r="69" spans="1:29" x14ac:dyDescent="0.25">
      <c r="A69" s="101"/>
      <c r="B69" s="63"/>
      <c r="C69" s="63"/>
      <c r="D69" s="150" t="s">
        <v>13</v>
      </c>
      <c r="E69" s="128" t="s">
        <v>8</v>
      </c>
      <c r="F69" s="128"/>
      <c r="G69" s="151"/>
      <c r="H69" s="164">
        <v>19600</v>
      </c>
      <c r="I69" s="164">
        <v>19600</v>
      </c>
      <c r="J69" s="164">
        <v>19600</v>
      </c>
      <c r="K69" s="164">
        <v>19600</v>
      </c>
      <c r="L69" s="164">
        <v>19600</v>
      </c>
      <c r="M69" s="164">
        <v>215599.99999999997</v>
      </c>
      <c r="N69" s="164">
        <v>266933.33333333331</v>
      </c>
      <c r="O69" s="164">
        <v>480666.66666666663</v>
      </c>
      <c r="P69" s="164">
        <v>480666.66666666663</v>
      </c>
      <c r="Q69" s="164">
        <v>533866.66666666663</v>
      </c>
      <c r="R69" s="164">
        <v>703733.33333333326</v>
      </c>
      <c r="S69" s="164">
        <v>960399.99999999988</v>
      </c>
      <c r="T69" s="164">
        <v>991199.99999999988</v>
      </c>
      <c r="U69" s="164">
        <v>1116266.6666666665</v>
      </c>
      <c r="V69" s="164">
        <v>1148000</v>
      </c>
      <c r="W69" s="164">
        <v>1148000</v>
      </c>
      <c r="X69" s="164">
        <v>1148000</v>
      </c>
      <c r="Y69" s="164">
        <v>1266533.3333333335</v>
      </c>
      <c r="Z69" s="164">
        <v>1358000.0000000002</v>
      </c>
      <c r="AA69" s="164">
        <v>1383200.0000000002</v>
      </c>
      <c r="AB69" s="165">
        <v>1414933.3333333335</v>
      </c>
    </row>
    <row r="70" spans="1:29" x14ac:dyDescent="0.25">
      <c r="A70" s="101"/>
      <c r="B70" s="63"/>
      <c r="C70" s="63"/>
      <c r="D70" s="4" t="s">
        <v>13</v>
      </c>
      <c r="E70" s="4" t="s">
        <v>9</v>
      </c>
      <c r="F70" s="4"/>
      <c r="G70" s="4"/>
      <c r="H70" s="164">
        <f>H69</f>
        <v>19600</v>
      </c>
      <c r="I70" s="164">
        <f t="shared" ref="I70:L70" si="1">I69</f>
        <v>19600</v>
      </c>
      <c r="J70" s="164">
        <f t="shared" si="1"/>
        <v>19600</v>
      </c>
      <c r="K70" s="164">
        <f t="shared" si="1"/>
        <v>19600</v>
      </c>
      <c r="L70" s="164">
        <f t="shared" si="1"/>
        <v>19600</v>
      </c>
      <c r="M70" s="164">
        <v>215599.99999999997</v>
      </c>
      <c r="N70" s="164">
        <v>266933.33333333331</v>
      </c>
      <c r="O70" s="164">
        <v>480666.66666666663</v>
      </c>
      <c r="P70" s="164">
        <v>480666.66666666663</v>
      </c>
      <c r="Q70" s="164">
        <v>533866.66666666663</v>
      </c>
      <c r="R70" s="164">
        <v>703733.33333333326</v>
      </c>
      <c r="S70" s="164">
        <v>960399.99999999988</v>
      </c>
      <c r="T70" s="164">
        <v>991199.99999999988</v>
      </c>
      <c r="U70" s="164">
        <v>1116266.6666666665</v>
      </c>
      <c r="V70" s="164">
        <v>1148000</v>
      </c>
      <c r="W70" s="164">
        <v>1148000</v>
      </c>
      <c r="X70" s="164">
        <v>1148000</v>
      </c>
      <c r="Y70" s="164">
        <v>1266533.3333333335</v>
      </c>
      <c r="Z70" s="164">
        <v>1358000.0000000002</v>
      </c>
      <c r="AA70" s="164">
        <v>1383200.0000000002</v>
      </c>
      <c r="AB70" s="165">
        <v>1414933.3333333335</v>
      </c>
    </row>
    <row r="71" spans="1:29" ht="15.75" thickBot="1" x14ac:dyDescent="0.3">
      <c r="A71" s="101"/>
      <c r="B71" s="63"/>
      <c r="C71" s="6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102"/>
    </row>
    <row r="72" spans="1:29" ht="16.5" customHeight="1" thickBot="1" x14ac:dyDescent="0.3">
      <c r="A72" s="98" t="s">
        <v>261</v>
      </c>
      <c r="B72" s="99"/>
      <c r="C72" s="99" t="s">
        <v>2</v>
      </c>
      <c r="D72" s="99" t="s">
        <v>3</v>
      </c>
      <c r="E72" s="114" t="s">
        <v>4</v>
      </c>
      <c r="F72" s="99">
        <v>2028</v>
      </c>
      <c r="G72" s="99">
        <v>2029</v>
      </c>
      <c r="H72" s="99">
        <v>2030</v>
      </c>
      <c r="I72" s="99">
        <v>2031</v>
      </c>
      <c r="J72" s="99">
        <v>2032</v>
      </c>
      <c r="K72" s="99">
        <v>2033</v>
      </c>
      <c r="L72" s="99">
        <v>2034</v>
      </c>
      <c r="M72" s="99">
        <v>2035</v>
      </c>
      <c r="N72" s="99">
        <v>2036</v>
      </c>
      <c r="O72" s="99">
        <v>2037</v>
      </c>
      <c r="P72" s="99">
        <v>2038</v>
      </c>
      <c r="Q72" s="99">
        <v>2039</v>
      </c>
      <c r="R72" s="99">
        <v>2040</v>
      </c>
      <c r="S72" s="99">
        <v>2041</v>
      </c>
      <c r="T72" s="99">
        <v>2042</v>
      </c>
      <c r="U72" s="99">
        <v>2043</v>
      </c>
      <c r="V72" s="99">
        <v>2044</v>
      </c>
      <c r="W72" s="99">
        <v>2045</v>
      </c>
      <c r="X72" s="99">
        <v>2046</v>
      </c>
      <c r="Y72" s="99">
        <v>2047</v>
      </c>
      <c r="Z72" s="99">
        <v>2048</v>
      </c>
      <c r="AA72" s="99">
        <v>2049</v>
      </c>
      <c r="AB72" s="100">
        <v>2050</v>
      </c>
    </row>
    <row r="73" spans="1:29" x14ac:dyDescent="0.25">
      <c r="A73" s="101"/>
      <c r="B73" s="63"/>
      <c r="C73" s="63" t="s">
        <v>5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102"/>
    </row>
    <row r="74" spans="1:29" x14ac:dyDescent="0.25">
      <c r="A74" s="101"/>
      <c r="B74" s="63"/>
      <c r="C74" s="149"/>
      <c r="D74" s="119" t="s">
        <v>6</v>
      </c>
      <c r="E74" s="119" t="s">
        <v>7</v>
      </c>
      <c r="F74" s="119"/>
      <c r="G74" s="3">
        <v>9.0655370032500002</v>
      </c>
      <c r="H74" s="3"/>
      <c r="I74" s="3"/>
      <c r="J74" s="3"/>
      <c r="K74" s="3"/>
      <c r="L74" s="3">
        <v>100.31863475025</v>
      </c>
      <c r="M74" s="3">
        <v>19.027665578250001</v>
      </c>
      <c r="N74" s="3">
        <v>153.51640134075001</v>
      </c>
      <c r="O74" s="3"/>
      <c r="P74" s="3">
        <v>30.384492153750003</v>
      </c>
      <c r="Q74" s="3">
        <v>91.20513194275</v>
      </c>
      <c r="R74" s="3">
        <v>127.51524576</v>
      </c>
      <c r="S74" s="3"/>
      <c r="T74" s="3">
        <v>60.370499164500004</v>
      </c>
      <c r="U74" s="3">
        <v>28.292445152999999</v>
      </c>
      <c r="V74" s="3"/>
      <c r="W74" s="3"/>
      <c r="X74" s="3">
        <v>62.960652593999995</v>
      </c>
      <c r="Y74" s="3">
        <v>39.051544013999994</v>
      </c>
      <c r="Z74" s="3">
        <v>13.847358719250002</v>
      </c>
      <c r="AA74" s="3">
        <v>13.847358719250002</v>
      </c>
      <c r="AB74" s="104"/>
    </row>
    <row r="75" spans="1:29" x14ac:dyDescent="0.25">
      <c r="A75" s="101"/>
      <c r="B75" s="63"/>
      <c r="C75" s="149"/>
      <c r="D75" s="119" t="s">
        <v>6</v>
      </c>
      <c r="E75" s="119" t="s">
        <v>8</v>
      </c>
      <c r="F75" s="119"/>
      <c r="G75" s="3">
        <v>13.59150975</v>
      </c>
      <c r="H75" s="3"/>
      <c r="I75" s="3"/>
      <c r="J75" s="3"/>
      <c r="K75" s="3"/>
      <c r="L75" s="3">
        <v>150.40275075</v>
      </c>
      <c r="M75" s="3">
        <v>28.527234749999998</v>
      </c>
      <c r="N75" s="3">
        <v>230.15952225000001</v>
      </c>
      <c r="O75" s="3"/>
      <c r="P75" s="3">
        <v>45.55396125</v>
      </c>
      <c r="Q75" s="3">
        <v>136.73932825</v>
      </c>
      <c r="R75" s="3">
        <v>191.17728</v>
      </c>
      <c r="S75" s="3"/>
      <c r="T75" s="3">
        <v>90.510493499999995</v>
      </c>
      <c r="U75" s="3">
        <v>42.417458999999994</v>
      </c>
      <c r="V75" s="3"/>
      <c r="W75" s="3"/>
      <c r="X75" s="3">
        <v>94.393781999999987</v>
      </c>
      <c r="Y75" s="3">
        <v>58.548041999999988</v>
      </c>
      <c r="Z75" s="3">
        <v>20.76065775</v>
      </c>
      <c r="AA75" s="3">
        <v>20.76065775</v>
      </c>
      <c r="AB75" s="104"/>
      <c r="AC75" s="200"/>
    </row>
    <row r="76" spans="1:29" x14ac:dyDescent="0.25">
      <c r="A76" s="117"/>
      <c r="B76" s="90"/>
      <c r="C76" s="148"/>
      <c r="D76" s="93" t="s">
        <v>6</v>
      </c>
      <c r="E76" s="93" t="s">
        <v>9</v>
      </c>
      <c r="F76" s="93"/>
      <c r="G76" s="91">
        <v>20.387264625</v>
      </c>
      <c r="H76" s="91"/>
      <c r="I76" s="91"/>
      <c r="J76" s="91"/>
      <c r="K76" s="91"/>
      <c r="L76" s="91">
        <v>225.60412612499999</v>
      </c>
      <c r="M76" s="91">
        <v>42.790852125000001</v>
      </c>
      <c r="N76" s="91">
        <v>345.23928337500001</v>
      </c>
      <c r="O76" s="91"/>
      <c r="P76" s="91">
        <v>68.330941875000008</v>
      </c>
      <c r="Q76" s="91">
        <v>205.10899237500001</v>
      </c>
      <c r="R76" s="91">
        <v>286.76591999999999</v>
      </c>
      <c r="S76" s="91"/>
      <c r="T76" s="91">
        <v>135.76574024999999</v>
      </c>
      <c r="U76" s="91">
        <v>63.626188499999991</v>
      </c>
      <c r="V76" s="91"/>
      <c r="W76" s="91"/>
      <c r="X76" s="91">
        <v>141.59067299999998</v>
      </c>
      <c r="Y76" s="91">
        <v>87.822062999999986</v>
      </c>
      <c r="Z76" s="91">
        <v>31.140986625</v>
      </c>
      <c r="AA76" s="91">
        <v>31.140986625</v>
      </c>
      <c r="AB76" s="118"/>
    </row>
    <row r="77" spans="1:29" x14ac:dyDescent="0.25">
      <c r="A77" s="101"/>
      <c r="B77" s="63"/>
      <c r="C77" s="63" t="s">
        <v>10</v>
      </c>
      <c r="D77" s="4"/>
      <c r="E77" s="4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104"/>
    </row>
    <row r="78" spans="1:29" x14ac:dyDescent="0.25">
      <c r="A78" s="101"/>
      <c r="B78" s="63"/>
      <c r="C78" s="63"/>
      <c r="D78" s="3" t="s">
        <v>11</v>
      </c>
      <c r="E78" s="3" t="s">
        <v>7</v>
      </c>
      <c r="F78" s="3"/>
      <c r="G78" s="3"/>
      <c r="H78" s="3">
        <v>0.36262148013000001</v>
      </c>
      <c r="I78" s="3">
        <v>0.36262148013000001</v>
      </c>
      <c r="J78" s="3">
        <v>0.36262148013000001</v>
      </c>
      <c r="K78" s="3">
        <v>0.36262148013000001</v>
      </c>
      <c r="L78" s="3">
        <v>0.36262148013000001</v>
      </c>
      <c r="M78" s="3">
        <v>4.0127453900100001</v>
      </c>
      <c r="N78" s="3">
        <v>4.77385201314</v>
      </c>
      <c r="O78" s="3">
        <v>10.914508066770001</v>
      </c>
      <c r="P78" s="3">
        <v>10.914508066770001</v>
      </c>
      <c r="Q78" s="3">
        <v>12.12988775292</v>
      </c>
      <c r="R78" s="3">
        <v>15.34374422476</v>
      </c>
      <c r="S78" s="3">
        <v>20.444354055159998</v>
      </c>
      <c r="T78" s="3">
        <v>20.444354055159998</v>
      </c>
      <c r="U78" s="3">
        <v>22.859174021739999</v>
      </c>
      <c r="V78" s="3">
        <v>23.990871827859998</v>
      </c>
      <c r="W78" s="3">
        <v>23.990871827859998</v>
      </c>
      <c r="X78" s="3">
        <v>23.990871827859998</v>
      </c>
      <c r="Y78" s="3">
        <v>26.509297931620001</v>
      </c>
      <c r="Z78" s="3">
        <v>28.07135969218</v>
      </c>
      <c r="AA78" s="3">
        <v>28.625254040950001</v>
      </c>
      <c r="AB78" s="104">
        <v>29.179148389719998</v>
      </c>
    </row>
    <row r="79" spans="1:29" x14ac:dyDescent="0.25">
      <c r="A79" s="101"/>
      <c r="B79" s="63"/>
      <c r="C79" s="63"/>
      <c r="D79" s="3" t="s">
        <v>11</v>
      </c>
      <c r="E79" s="3" t="s">
        <v>8</v>
      </c>
      <c r="F79" s="3"/>
      <c r="G79" s="3"/>
      <c r="H79" s="3">
        <v>0.54366038999999999</v>
      </c>
      <c r="I79" s="3">
        <v>0.54366038999999999</v>
      </c>
      <c r="J79" s="3">
        <v>0.54366038999999999</v>
      </c>
      <c r="K79" s="3">
        <v>0.54366038999999999</v>
      </c>
      <c r="L79" s="3">
        <v>0.54366038999999999</v>
      </c>
      <c r="M79" s="3">
        <v>6.0161100300000001</v>
      </c>
      <c r="N79" s="3">
        <v>7.1571994199999995</v>
      </c>
      <c r="O79" s="3">
        <v>16.36358031</v>
      </c>
      <c r="P79" s="3">
        <v>16.36358031</v>
      </c>
      <c r="Q79" s="3">
        <v>18.18573876</v>
      </c>
      <c r="R79" s="3">
        <v>23.00411428</v>
      </c>
      <c r="S79" s="3">
        <v>30.651205479999998</v>
      </c>
      <c r="T79" s="3">
        <v>30.651205479999998</v>
      </c>
      <c r="U79" s="3">
        <v>34.271625219999997</v>
      </c>
      <c r="V79" s="3">
        <v>35.968323579999996</v>
      </c>
      <c r="W79" s="3">
        <v>35.968323579999996</v>
      </c>
      <c r="X79" s="3">
        <v>35.968323579999996</v>
      </c>
      <c r="Y79" s="3">
        <v>39.744074859999998</v>
      </c>
      <c r="Z79" s="3">
        <v>42.085996539999996</v>
      </c>
      <c r="AA79" s="3">
        <v>42.916422849999996</v>
      </c>
      <c r="AB79" s="104">
        <v>43.746849159999996</v>
      </c>
    </row>
    <row r="80" spans="1:29" x14ac:dyDescent="0.25">
      <c r="A80" s="117"/>
      <c r="B80" s="90"/>
      <c r="C80" s="90"/>
      <c r="D80" s="91" t="s">
        <v>11</v>
      </c>
      <c r="E80" s="91" t="s">
        <v>9</v>
      </c>
      <c r="F80" s="91"/>
      <c r="G80" s="91"/>
      <c r="H80" s="91">
        <v>0.81549058500000005</v>
      </c>
      <c r="I80" s="91">
        <v>0.81549058500000005</v>
      </c>
      <c r="J80" s="91">
        <v>0.81549058500000005</v>
      </c>
      <c r="K80" s="91">
        <v>0.81549058500000005</v>
      </c>
      <c r="L80" s="91">
        <v>0.81549058500000005</v>
      </c>
      <c r="M80" s="91">
        <v>9.0241650450000002</v>
      </c>
      <c r="N80" s="91">
        <v>10.73579913</v>
      </c>
      <c r="O80" s="91">
        <v>24.545370464999998</v>
      </c>
      <c r="P80" s="91">
        <v>24.545370464999998</v>
      </c>
      <c r="Q80" s="91">
        <v>27.278608139999999</v>
      </c>
      <c r="R80" s="91">
        <v>34.506171420000001</v>
      </c>
      <c r="S80" s="91">
        <v>45.976808219999995</v>
      </c>
      <c r="T80" s="91">
        <v>45.976808219999995</v>
      </c>
      <c r="U80" s="91">
        <v>51.407437829999992</v>
      </c>
      <c r="V80" s="91">
        <v>53.952485369999991</v>
      </c>
      <c r="W80" s="91">
        <v>53.952485369999991</v>
      </c>
      <c r="X80" s="91">
        <v>53.952485369999991</v>
      </c>
      <c r="Y80" s="91">
        <v>59.616112289999997</v>
      </c>
      <c r="Z80" s="91">
        <v>63.128994809999995</v>
      </c>
      <c r="AA80" s="91">
        <v>64.374634274999991</v>
      </c>
      <c r="AB80" s="118">
        <v>65.620273739999988</v>
      </c>
    </row>
    <row r="81" spans="1:29" x14ac:dyDescent="0.25">
      <c r="A81" s="101"/>
      <c r="B81" s="63"/>
      <c r="C81" s="63" t="s">
        <v>12</v>
      </c>
      <c r="D81" s="4"/>
      <c r="E81" s="4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104"/>
    </row>
    <row r="82" spans="1:29" x14ac:dyDescent="0.25">
      <c r="A82" s="101"/>
      <c r="B82" s="63"/>
      <c r="C82" s="63"/>
      <c r="D82" s="4" t="s">
        <v>13</v>
      </c>
      <c r="E82" s="4" t="s">
        <v>7</v>
      </c>
      <c r="F82" s="4"/>
      <c r="G82" s="3"/>
      <c r="H82" s="164">
        <v>19600</v>
      </c>
      <c r="I82" s="164">
        <v>19600</v>
      </c>
      <c r="J82" s="164">
        <v>19600</v>
      </c>
      <c r="K82" s="164">
        <v>19600</v>
      </c>
      <c r="L82" s="164">
        <v>19600</v>
      </c>
      <c r="M82" s="164">
        <v>215600</v>
      </c>
      <c r="N82" s="164">
        <v>266933.33333333331</v>
      </c>
      <c r="O82" s="164">
        <v>480666.66666666663</v>
      </c>
      <c r="P82" s="164">
        <v>480666.66666666663</v>
      </c>
      <c r="Q82" s="164">
        <v>533866.66666666663</v>
      </c>
      <c r="R82" s="164">
        <v>703733.33333333326</v>
      </c>
      <c r="S82" s="164">
        <v>960399.99999999988</v>
      </c>
      <c r="T82" s="164">
        <v>960399.99999999988</v>
      </c>
      <c r="U82" s="164">
        <v>1085466.6666666665</v>
      </c>
      <c r="V82" s="164">
        <v>1117200</v>
      </c>
      <c r="W82" s="164">
        <v>1117200</v>
      </c>
      <c r="X82" s="164">
        <v>1117200</v>
      </c>
      <c r="Y82" s="164">
        <v>1235733.3333333335</v>
      </c>
      <c r="Z82" s="164">
        <v>1327200.0000000002</v>
      </c>
      <c r="AA82" s="164">
        <v>1352400.0000000002</v>
      </c>
      <c r="AB82" s="165">
        <v>1384133.3333333335</v>
      </c>
    </row>
    <row r="83" spans="1:29" x14ac:dyDescent="0.25">
      <c r="A83" s="101"/>
      <c r="B83" s="63"/>
      <c r="C83" s="63"/>
      <c r="D83" s="150" t="s">
        <v>13</v>
      </c>
      <c r="E83" s="128" t="s">
        <v>8</v>
      </c>
      <c r="F83" s="128"/>
      <c r="G83" s="151"/>
      <c r="H83" s="164">
        <v>19600</v>
      </c>
      <c r="I83" s="164">
        <v>19600</v>
      </c>
      <c r="J83" s="164">
        <v>19600</v>
      </c>
      <c r="K83" s="164">
        <v>19600</v>
      </c>
      <c r="L83" s="164">
        <v>19600</v>
      </c>
      <c r="M83" s="164">
        <v>215600</v>
      </c>
      <c r="N83" s="164">
        <v>266933.33333333331</v>
      </c>
      <c r="O83" s="164">
        <v>480666.66666666663</v>
      </c>
      <c r="P83" s="164">
        <v>480666.66666666663</v>
      </c>
      <c r="Q83" s="164">
        <v>533866.66666666663</v>
      </c>
      <c r="R83" s="164">
        <v>703733.33333333326</v>
      </c>
      <c r="S83" s="164">
        <v>960399.99999999988</v>
      </c>
      <c r="T83" s="164">
        <v>960399.99999999988</v>
      </c>
      <c r="U83" s="164">
        <v>1085466.6666666665</v>
      </c>
      <c r="V83" s="164">
        <v>1117200</v>
      </c>
      <c r="W83" s="164">
        <v>1117200</v>
      </c>
      <c r="X83" s="164">
        <v>1117200</v>
      </c>
      <c r="Y83" s="164">
        <v>1235733.3333333335</v>
      </c>
      <c r="Z83" s="164">
        <v>1327200.0000000002</v>
      </c>
      <c r="AA83" s="164">
        <v>1352400.0000000002</v>
      </c>
      <c r="AB83" s="165">
        <v>1384133.3333333335</v>
      </c>
    </row>
    <row r="84" spans="1:29" x14ac:dyDescent="0.25">
      <c r="A84" s="101"/>
      <c r="B84" s="63"/>
      <c r="C84" s="63"/>
      <c r="D84" s="4" t="s">
        <v>13</v>
      </c>
      <c r="E84" s="4" t="s">
        <v>9</v>
      </c>
      <c r="F84" s="4"/>
      <c r="G84" s="4"/>
      <c r="H84" s="164">
        <f t="shared" ref="H84:AB84" si="2">H83</f>
        <v>19600</v>
      </c>
      <c r="I84" s="164">
        <f t="shared" si="2"/>
        <v>19600</v>
      </c>
      <c r="J84" s="164">
        <f t="shared" si="2"/>
        <v>19600</v>
      </c>
      <c r="K84" s="164">
        <f t="shared" si="2"/>
        <v>19600</v>
      </c>
      <c r="L84" s="164">
        <f t="shared" si="2"/>
        <v>19600</v>
      </c>
      <c r="M84" s="164">
        <f t="shared" si="2"/>
        <v>215600</v>
      </c>
      <c r="N84" s="164">
        <f t="shared" si="2"/>
        <v>266933.33333333331</v>
      </c>
      <c r="O84" s="164">
        <f t="shared" si="2"/>
        <v>480666.66666666663</v>
      </c>
      <c r="P84" s="164">
        <f t="shared" si="2"/>
        <v>480666.66666666663</v>
      </c>
      <c r="Q84" s="164">
        <f t="shared" si="2"/>
        <v>533866.66666666663</v>
      </c>
      <c r="R84" s="164">
        <f t="shared" si="2"/>
        <v>703733.33333333326</v>
      </c>
      <c r="S84" s="164">
        <f t="shared" si="2"/>
        <v>960399.99999999988</v>
      </c>
      <c r="T84" s="164">
        <f t="shared" si="2"/>
        <v>960399.99999999988</v>
      </c>
      <c r="U84" s="164">
        <f t="shared" si="2"/>
        <v>1085466.6666666665</v>
      </c>
      <c r="V84" s="164">
        <f t="shared" si="2"/>
        <v>1117200</v>
      </c>
      <c r="W84" s="164">
        <f t="shared" si="2"/>
        <v>1117200</v>
      </c>
      <c r="X84" s="164">
        <f t="shared" si="2"/>
        <v>1117200</v>
      </c>
      <c r="Y84" s="164">
        <f t="shared" si="2"/>
        <v>1235733.3333333335</v>
      </c>
      <c r="Z84" s="164">
        <f t="shared" si="2"/>
        <v>1327200.0000000002</v>
      </c>
      <c r="AA84" s="164">
        <f t="shared" si="2"/>
        <v>1352400.0000000002</v>
      </c>
      <c r="AB84" s="165">
        <f t="shared" si="2"/>
        <v>1384133.3333333335</v>
      </c>
    </row>
    <row r="85" spans="1:29" ht="15.75" thickBot="1" x14ac:dyDescent="0.3">
      <c r="A85" s="101"/>
      <c r="B85" s="63"/>
      <c r="C85" s="6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102"/>
    </row>
    <row r="86" spans="1:29" ht="16.5" customHeight="1" thickBot="1" x14ac:dyDescent="0.3">
      <c r="A86" s="98" t="s">
        <v>262</v>
      </c>
      <c r="B86" s="99"/>
      <c r="C86" s="99" t="s">
        <v>2</v>
      </c>
      <c r="D86" s="99" t="s">
        <v>3</v>
      </c>
      <c r="E86" s="114" t="s">
        <v>4</v>
      </c>
      <c r="F86" s="99">
        <v>2028</v>
      </c>
      <c r="G86" s="99">
        <v>2029</v>
      </c>
      <c r="H86" s="99">
        <v>2030</v>
      </c>
      <c r="I86" s="99">
        <v>2031</v>
      </c>
      <c r="J86" s="99">
        <v>2032</v>
      </c>
      <c r="K86" s="99">
        <v>2033</v>
      </c>
      <c r="L86" s="99">
        <v>2034</v>
      </c>
      <c r="M86" s="99">
        <v>2035</v>
      </c>
      <c r="N86" s="99">
        <v>2036</v>
      </c>
      <c r="O86" s="99">
        <v>2037</v>
      </c>
      <c r="P86" s="99">
        <v>2038</v>
      </c>
      <c r="Q86" s="99">
        <v>2039</v>
      </c>
      <c r="R86" s="99">
        <v>2040</v>
      </c>
      <c r="S86" s="99">
        <v>2041</v>
      </c>
      <c r="T86" s="99">
        <v>2042</v>
      </c>
      <c r="U86" s="99">
        <v>2043</v>
      </c>
      <c r="V86" s="99">
        <v>2044</v>
      </c>
      <c r="W86" s="99">
        <v>2045</v>
      </c>
      <c r="X86" s="99">
        <v>2046</v>
      </c>
      <c r="Y86" s="99">
        <v>2047</v>
      </c>
      <c r="Z86" s="99">
        <v>2048</v>
      </c>
      <c r="AA86" s="99">
        <v>2049</v>
      </c>
      <c r="AB86" s="100">
        <v>2050</v>
      </c>
    </row>
    <row r="87" spans="1:29" x14ac:dyDescent="0.25">
      <c r="A87" s="101"/>
      <c r="B87" s="63"/>
      <c r="C87" s="63" t="s">
        <v>5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102"/>
    </row>
    <row r="88" spans="1:29" x14ac:dyDescent="0.25">
      <c r="A88" s="101"/>
      <c r="B88" s="63"/>
      <c r="C88" s="149"/>
      <c r="D88" s="119" t="s">
        <v>6</v>
      </c>
      <c r="E88" s="119" t="s">
        <v>7</v>
      </c>
      <c r="F88" s="119"/>
      <c r="G88" s="3">
        <v>9.0655370032500002</v>
      </c>
      <c r="H88" s="3"/>
      <c r="I88" s="3"/>
      <c r="J88" s="3"/>
      <c r="K88" s="3"/>
      <c r="L88" s="3">
        <v>100.31863475025</v>
      </c>
      <c r="M88" s="3">
        <v>19.027665578250001</v>
      </c>
      <c r="N88" s="3">
        <v>153.51640134075001</v>
      </c>
      <c r="O88" s="3"/>
      <c r="P88" s="3">
        <v>30.384492153750003</v>
      </c>
      <c r="Q88" s="3">
        <v>91.20513194275</v>
      </c>
      <c r="R88" s="3">
        <v>127.51524576</v>
      </c>
      <c r="S88" s="3">
        <v>9.9621285750000013</v>
      </c>
      <c r="T88" s="3">
        <v>60.370499164500004</v>
      </c>
      <c r="U88" s="3">
        <v>28.292445152999999</v>
      </c>
      <c r="V88" s="3"/>
      <c r="W88" s="3"/>
      <c r="X88" s="3">
        <v>62.960652593999995</v>
      </c>
      <c r="Y88" s="3">
        <v>39.051544013999994</v>
      </c>
      <c r="Z88" s="3">
        <v>13.847358719250002</v>
      </c>
      <c r="AA88" s="3">
        <v>13.847358719250002</v>
      </c>
      <c r="AB88" s="104"/>
    </row>
    <row r="89" spans="1:29" x14ac:dyDescent="0.25">
      <c r="A89" s="101"/>
      <c r="B89" s="63"/>
      <c r="C89" s="149"/>
      <c r="D89" s="119" t="s">
        <v>6</v>
      </c>
      <c r="E89" s="119" t="s">
        <v>8</v>
      </c>
      <c r="F89" s="119"/>
      <c r="G89" s="3">
        <v>13.59150975</v>
      </c>
      <c r="H89" s="3"/>
      <c r="I89" s="3"/>
      <c r="J89" s="3"/>
      <c r="K89" s="3"/>
      <c r="L89" s="3">
        <v>150.40275075</v>
      </c>
      <c r="M89" s="3">
        <v>28.527234749999998</v>
      </c>
      <c r="N89" s="3">
        <v>230.15952225000001</v>
      </c>
      <c r="O89" s="3"/>
      <c r="P89" s="3">
        <v>45.55396125</v>
      </c>
      <c r="Q89" s="3">
        <v>136.73932825</v>
      </c>
      <c r="R89" s="3">
        <v>191.17728</v>
      </c>
      <c r="S89" s="3">
        <v>14.935725000000001</v>
      </c>
      <c r="T89" s="3">
        <v>90.510493499999995</v>
      </c>
      <c r="U89" s="3">
        <v>42.417458999999994</v>
      </c>
      <c r="V89" s="3"/>
      <c r="W89" s="3"/>
      <c r="X89" s="3">
        <v>94.393781999999987</v>
      </c>
      <c r="Y89" s="3">
        <v>58.548041999999988</v>
      </c>
      <c r="Z89" s="3">
        <v>20.76065775</v>
      </c>
      <c r="AA89" s="3">
        <v>20.76065775</v>
      </c>
      <c r="AB89" s="104"/>
      <c r="AC89" s="200"/>
    </row>
    <row r="90" spans="1:29" x14ac:dyDescent="0.25">
      <c r="A90" s="117"/>
      <c r="B90" s="90"/>
      <c r="C90" s="148"/>
      <c r="D90" s="93" t="s">
        <v>6</v>
      </c>
      <c r="E90" s="93" t="s">
        <v>9</v>
      </c>
      <c r="F90" s="93"/>
      <c r="G90" s="91">
        <v>20.387264625</v>
      </c>
      <c r="H90" s="91"/>
      <c r="I90" s="91"/>
      <c r="J90" s="91"/>
      <c r="K90" s="91"/>
      <c r="L90" s="91">
        <v>225.60412612499999</v>
      </c>
      <c r="M90" s="91">
        <v>42.790852125000001</v>
      </c>
      <c r="N90" s="91">
        <v>345.23928337500001</v>
      </c>
      <c r="O90" s="91"/>
      <c r="P90" s="91">
        <v>68.330941875000008</v>
      </c>
      <c r="Q90" s="91">
        <v>205.10899237500001</v>
      </c>
      <c r="R90" s="91">
        <v>286.76591999999999</v>
      </c>
      <c r="S90" s="91">
        <v>22.4035875</v>
      </c>
      <c r="T90" s="91">
        <v>135.76574024999999</v>
      </c>
      <c r="U90" s="91">
        <v>63.626188499999991</v>
      </c>
      <c r="V90" s="91"/>
      <c r="W90" s="91"/>
      <c r="X90" s="91">
        <v>141.59067299999998</v>
      </c>
      <c r="Y90" s="91">
        <v>87.822062999999986</v>
      </c>
      <c r="Z90" s="91">
        <v>31.140986625</v>
      </c>
      <c r="AA90" s="91">
        <v>31.140986625</v>
      </c>
      <c r="AB90" s="118"/>
    </row>
    <row r="91" spans="1:29" x14ac:dyDescent="0.25">
      <c r="A91" s="101"/>
      <c r="B91" s="63"/>
      <c r="C91" s="63" t="s">
        <v>10</v>
      </c>
      <c r="D91" s="4"/>
      <c r="E91" s="4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104"/>
    </row>
    <row r="92" spans="1:29" x14ac:dyDescent="0.25">
      <c r="A92" s="101"/>
      <c r="B92" s="63"/>
      <c r="C92" s="63"/>
      <c r="D92" s="3" t="s">
        <v>11</v>
      </c>
      <c r="E92" s="3" t="s">
        <v>7</v>
      </c>
      <c r="F92" s="3"/>
      <c r="G92" s="3"/>
      <c r="H92" s="3">
        <v>0.36262148013000001</v>
      </c>
      <c r="I92" s="3">
        <v>0.36262148013000001</v>
      </c>
      <c r="J92" s="3">
        <v>0.36262148013000001</v>
      </c>
      <c r="K92" s="3">
        <v>0.36262148013000001</v>
      </c>
      <c r="L92" s="3">
        <v>0.36262148013000001</v>
      </c>
      <c r="M92" s="3">
        <v>4.0127453900100001</v>
      </c>
      <c r="N92" s="3">
        <v>4.77385201314</v>
      </c>
      <c r="O92" s="3">
        <v>10.914508066770001</v>
      </c>
      <c r="P92" s="3">
        <v>10.914508066770001</v>
      </c>
      <c r="Q92" s="3">
        <v>12.12988775292</v>
      </c>
      <c r="R92" s="3">
        <v>15.34374422476</v>
      </c>
      <c r="S92" s="3">
        <v>20.444354055159998</v>
      </c>
      <c r="T92" s="3">
        <v>20.84283919816</v>
      </c>
      <c r="U92" s="3">
        <v>23.257659164739998</v>
      </c>
      <c r="V92" s="3">
        <v>24.389356970859996</v>
      </c>
      <c r="W92" s="3">
        <v>24.389356970859996</v>
      </c>
      <c r="X92" s="3">
        <v>24.389356970859996</v>
      </c>
      <c r="Y92" s="3">
        <v>26.907783074619999</v>
      </c>
      <c r="Z92" s="3">
        <v>28.469844835179998</v>
      </c>
      <c r="AA92" s="3">
        <v>29.023739183949999</v>
      </c>
      <c r="AB92" s="104">
        <v>29.577633532719997</v>
      </c>
    </row>
    <row r="93" spans="1:29" x14ac:dyDescent="0.25">
      <c r="A93" s="101"/>
      <c r="B93" s="63"/>
      <c r="C93" s="63"/>
      <c r="D93" s="3" t="s">
        <v>11</v>
      </c>
      <c r="E93" s="3" t="s">
        <v>8</v>
      </c>
      <c r="F93" s="3"/>
      <c r="G93" s="3"/>
      <c r="H93" s="3">
        <v>0.54366038999999999</v>
      </c>
      <c r="I93" s="3">
        <v>0.54366038999999999</v>
      </c>
      <c r="J93" s="3">
        <v>0.54366038999999999</v>
      </c>
      <c r="K93" s="3">
        <v>0.54366038999999999</v>
      </c>
      <c r="L93" s="3">
        <v>0.54366038999999999</v>
      </c>
      <c r="M93" s="3">
        <v>6.0161100300000001</v>
      </c>
      <c r="N93" s="3">
        <v>7.1571994199999995</v>
      </c>
      <c r="O93" s="3">
        <v>16.36358031</v>
      </c>
      <c r="P93" s="3">
        <v>16.36358031</v>
      </c>
      <c r="Q93" s="3">
        <v>18.18573876</v>
      </c>
      <c r="R93" s="3">
        <v>23.00411428</v>
      </c>
      <c r="S93" s="3">
        <v>30.651205479999998</v>
      </c>
      <c r="T93" s="3">
        <v>31.24863448</v>
      </c>
      <c r="U93" s="3">
        <v>34.869054219999995</v>
      </c>
      <c r="V93" s="3">
        <v>36.565752579999995</v>
      </c>
      <c r="W93" s="3">
        <v>36.565752579999995</v>
      </c>
      <c r="X93" s="3">
        <v>36.565752579999995</v>
      </c>
      <c r="Y93" s="3">
        <v>40.341503859999996</v>
      </c>
      <c r="Z93" s="3">
        <v>42.683425539999995</v>
      </c>
      <c r="AA93" s="3">
        <v>43.513851849999995</v>
      </c>
      <c r="AB93" s="104">
        <v>44.344278159999995</v>
      </c>
    </row>
    <row r="94" spans="1:29" x14ac:dyDescent="0.25">
      <c r="A94" s="117"/>
      <c r="B94" s="90"/>
      <c r="C94" s="90"/>
      <c r="D94" s="91" t="s">
        <v>11</v>
      </c>
      <c r="E94" s="91" t="s">
        <v>9</v>
      </c>
      <c r="F94" s="91"/>
      <c r="G94" s="91"/>
      <c r="H94" s="91">
        <v>0.81549058500000005</v>
      </c>
      <c r="I94" s="91">
        <v>0.81549058500000005</v>
      </c>
      <c r="J94" s="91">
        <v>0.81549058500000005</v>
      </c>
      <c r="K94" s="91">
        <v>0.81549058500000005</v>
      </c>
      <c r="L94" s="91">
        <v>0.81549058500000005</v>
      </c>
      <c r="M94" s="91">
        <v>9.0241650450000002</v>
      </c>
      <c r="N94" s="91">
        <v>10.73579913</v>
      </c>
      <c r="O94" s="91">
        <v>24.545370464999998</v>
      </c>
      <c r="P94" s="91">
        <v>24.545370464999998</v>
      </c>
      <c r="Q94" s="91">
        <v>27.278608139999999</v>
      </c>
      <c r="R94" s="91">
        <v>34.506171420000001</v>
      </c>
      <c r="S94" s="91">
        <v>45.976808219999995</v>
      </c>
      <c r="T94" s="91">
        <v>46.872951720000003</v>
      </c>
      <c r="U94" s="91">
        <v>52.303581329999993</v>
      </c>
      <c r="V94" s="91">
        <v>54.848628869999992</v>
      </c>
      <c r="W94" s="91">
        <v>54.848628869999992</v>
      </c>
      <c r="X94" s="91">
        <v>54.848628869999992</v>
      </c>
      <c r="Y94" s="91">
        <v>60.512255789999998</v>
      </c>
      <c r="Z94" s="91">
        <v>64.025138309999988</v>
      </c>
      <c r="AA94" s="91">
        <v>65.270777774999999</v>
      </c>
      <c r="AB94" s="118">
        <v>66.516417239999996</v>
      </c>
    </row>
    <row r="95" spans="1:29" x14ac:dyDescent="0.25">
      <c r="A95" s="101"/>
      <c r="B95" s="63"/>
      <c r="C95" s="63" t="s">
        <v>12</v>
      </c>
      <c r="D95" s="4"/>
      <c r="E95" s="4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104"/>
    </row>
    <row r="96" spans="1:29" x14ac:dyDescent="0.25">
      <c r="A96" s="101"/>
      <c r="B96" s="63"/>
      <c r="C96" s="63"/>
      <c r="D96" s="4" t="s">
        <v>13</v>
      </c>
      <c r="E96" s="4" t="s">
        <v>7</v>
      </c>
      <c r="F96" s="4"/>
      <c r="G96" s="3"/>
      <c r="H96" s="164">
        <f>H97</f>
        <v>19600</v>
      </c>
      <c r="I96" s="164">
        <f t="shared" ref="I96:L96" si="3">I97</f>
        <v>19600</v>
      </c>
      <c r="J96" s="164">
        <f t="shared" si="3"/>
        <v>19600</v>
      </c>
      <c r="K96" s="164">
        <f t="shared" si="3"/>
        <v>19600</v>
      </c>
      <c r="L96" s="164">
        <f t="shared" si="3"/>
        <v>19600</v>
      </c>
      <c r="M96" s="164">
        <v>215599.99999999997</v>
      </c>
      <c r="N96" s="164">
        <v>266933.33333333331</v>
      </c>
      <c r="O96" s="164">
        <v>480666.66666666663</v>
      </c>
      <c r="P96" s="164">
        <v>480666.66666666663</v>
      </c>
      <c r="Q96" s="164">
        <v>533866.66666666663</v>
      </c>
      <c r="R96" s="164">
        <v>703733.33333333326</v>
      </c>
      <c r="S96" s="164">
        <v>960399.99999999988</v>
      </c>
      <c r="T96" s="164">
        <v>991199.99999999988</v>
      </c>
      <c r="U96" s="164">
        <v>1116266.6666666665</v>
      </c>
      <c r="V96" s="164">
        <v>1148000</v>
      </c>
      <c r="W96" s="164">
        <v>1148000</v>
      </c>
      <c r="X96" s="164">
        <v>1148000</v>
      </c>
      <c r="Y96" s="164">
        <v>1266533.3333333335</v>
      </c>
      <c r="Z96" s="164">
        <v>1358000.0000000002</v>
      </c>
      <c r="AA96" s="164">
        <v>1383200.0000000002</v>
      </c>
      <c r="AB96" s="165">
        <v>1414933.3333333335</v>
      </c>
    </row>
    <row r="97" spans="1:29" x14ac:dyDescent="0.25">
      <c r="A97" s="101"/>
      <c r="B97" s="63"/>
      <c r="C97" s="63"/>
      <c r="D97" s="150" t="s">
        <v>13</v>
      </c>
      <c r="E97" s="128" t="s">
        <v>8</v>
      </c>
      <c r="F97" s="128"/>
      <c r="G97" s="151"/>
      <c r="H97" s="164">
        <v>19600</v>
      </c>
      <c r="I97" s="164">
        <v>19600</v>
      </c>
      <c r="J97" s="164">
        <v>19600</v>
      </c>
      <c r="K97" s="164">
        <v>19600</v>
      </c>
      <c r="L97" s="164">
        <v>19600</v>
      </c>
      <c r="M97" s="164">
        <v>215599.99999999997</v>
      </c>
      <c r="N97" s="164">
        <v>266933.33333333331</v>
      </c>
      <c r="O97" s="164">
        <v>480666.66666666663</v>
      </c>
      <c r="P97" s="164">
        <v>480666.66666666663</v>
      </c>
      <c r="Q97" s="164">
        <v>533866.66666666663</v>
      </c>
      <c r="R97" s="164">
        <v>703733.33333333326</v>
      </c>
      <c r="S97" s="164">
        <v>960399.99999999988</v>
      </c>
      <c r="T97" s="164">
        <v>991199.99999999988</v>
      </c>
      <c r="U97" s="164">
        <v>1116266.6666666665</v>
      </c>
      <c r="V97" s="164">
        <v>1148000</v>
      </c>
      <c r="W97" s="164">
        <v>1148000</v>
      </c>
      <c r="X97" s="164">
        <v>1148000</v>
      </c>
      <c r="Y97" s="164">
        <v>1266533.3333333335</v>
      </c>
      <c r="Z97" s="164">
        <v>1358000.0000000002</v>
      </c>
      <c r="AA97" s="164">
        <v>1383200.0000000002</v>
      </c>
      <c r="AB97" s="165">
        <v>1414933.3333333335</v>
      </c>
    </row>
    <row r="98" spans="1:29" x14ac:dyDescent="0.25">
      <c r="A98" s="101"/>
      <c r="B98" s="63"/>
      <c r="C98" s="63"/>
      <c r="D98" s="4" t="s">
        <v>13</v>
      </c>
      <c r="E98" s="4" t="s">
        <v>9</v>
      </c>
      <c r="F98" s="4"/>
      <c r="G98" s="4"/>
      <c r="H98" s="164">
        <f>H97</f>
        <v>19600</v>
      </c>
      <c r="I98" s="164">
        <f t="shared" ref="I98:L98" si="4">I97</f>
        <v>19600</v>
      </c>
      <c r="J98" s="164">
        <f t="shared" si="4"/>
        <v>19600</v>
      </c>
      <c r="K98" s="164">
        <f t="shared" si="4"/>
        <v>19600</v>
      </c>
      <c r="L98" s="164">
        <f t="shared" si="4"/>
        <v>19600</v>
      </c>
      <c r="M98" s="164">
        <v>215599.99999999997</v>
      </c>
      <c r="N98" s="164">
        <v>266933.33333333331</v>
      </c>
      <c r="O98" s="164">
        <v>480666.66666666663</v>
      </c>
      <c r="P98" s="164">
        <v>480666.66666666663</v>
      </c>
      <c r="Q98" s="164">
        <v>533866.66666666663</v>
      </c>
      <c r="R98" s="164">
        <v>703733.33333333326</v>
      </c>
      <c r="S98" s="164">
        <v>960399.99999999988</v>
      </c>
      <c r="T98" s="164">
        <v>991199.99999999988</v>
      </c>
      <c r="U98" s="164">
        <v>1116266.6666666665</v>
      </c>
      <c r="V98" s="164">
        <v>1148000</v>
      </c>
      <c r="W98" s="164">
        <v>1148000</v>
      </c>
      <c r="X98" s="164">
        <v>1148000</v>
      </c>
      <c r="Y98" s="164">
        <v>1266533.3333333335</v>
      </c>
      <c r="Z98" s="164">
        <v>1358000.0000000002</v>
      </c>
      <c r="AA98" s="164">
        <v>1383200.0000000002</v>
      </c>
      <c r="AB98" s="165">
        <v>1414933.3333333335</v>
      </c>
    </row>
    <row r="99" spans="1:29" ht="15.75" thickBot="1" x14ac:dyDescent="0.3">
      <c r="A99" s="101"/>
      <c r="B99" s="63"/>
      <c r="C99" s="6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102"/>
    </row>
    <row r="100" spans="1:29" ht="16.5" customHeight="1" thickBot="1" x14ac:dyDescent="0.3">
      <c r="A100" s="98" t="s">
        <v>111</v>
      </c>
      <c r="B100" s="99"/>
      <c r="C100" s="99" t="s">
        <v>2</v>
      </c>
      <c r="D100" s="99" t="s">
        <v>3</v>
      </c>
      <c r="E100" s="114" t="s">
        <v>4</v>
      </c>
      <c r="F100" s="99">
        <v>2028</v>
      </c>
      <c r="G100" s="99">
        <v>2029</v>
      </c>
      <c r="H100" s="99">
        <v>2030</v>
      </c>
      <c r="I100" s="99">
        <v>2031</v>
      </c>
      <c r="J100" s="99">
        <v>2032</v>
      </c>
      <c r="K100" s="99">
        <v>2033</v>
      </c>
      <c r="L100" s="99">
        <v>2034</v>
      </c>
      <c r="M100" s="99">
        <v>2035</v>
      </c>
      <c r="N100" s="99">
        <v>2036</v>
      </c>
      <c r="O100" s="99">
        <v>2037</v>
      </c>
      <c r="P100" s="99">
        <v>2038</v>
      </c>
      <c r="Q100" s="99">
        <v>2039</v>
      </c>
      <c r="R100" s="99">
        <v>2040</v>
      </c>
      <c r="S100" s="99">
        <v>2041</v>
      </c>
      <c r="T100" s="99">
        <v>2042</v>
      </c>
      <c r="U100" s="99">
        <v>2043</v>
      </c>
      <c r="V100" s="99">
        <v>2044</v>
      </c>
      <c r="W100" s="99">
        <v>2045</v>
      </c>
      <c r="X100" s="99">
        <v>2046</v>
      </c>
      <c r="Y100" s="99">
        <v>2047</v>
      </c>
      <c r="Z100" s="99">
        <v>2048</v>
      </c>
      <c r="AA100" s="99">
        <v>2049</v>
      </c>
      <c r="AB100" s="100">
        <v>2050</v>
      </c>
    </row>
    <row r="101" spans="1:29" x14ac:dyDescent="0.25">
      <c r="A101" s="101"/>
      <c r="B101" s="63"/>
      <c r="C101" s="63" t="s">
        <v>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102"/>
    </row>
    <row r="102" spans="1:29" x14ac:dyDescent="0.25">
      <c r="A102" s="101"/>
      <c r="B102" s="63"/>
      <c r="C102" s="149"/>
      <c r="D102" s="119" t="s">
        <v>6</v>
      </c>
      <c r="E102" s="119" t="s">
        <v>7</v>
      </c>
      <c r="F102" s="119"/>
      <c r="G102" s="3">
        <v>9.0655370032500002</v>
      </c>
      <c r="H102" s="3"/>
      <c r="I102" s="3"/>
      <c r="J102" s="3"/>
      <c r="K102" s="3"/>
      <c r="L102" s="3">
        <v>100.31863475025</v>
      </c>
      <c r="M102" s="3">
        <v>19.027665578250001</v>
      </c>
      <c r="N102" s="3">
        <v>153.51640134075001</v>
      </c>
      <c r="O102" s="3"/>
      <c r="P102" s="3">
        <v>30.384492153750003</v>
      </c>
      <c r="Q102" s="3">
        <v>91.20513194275</v>
      </c>
      <c r="R102" s="3">
        <v>67.941716881500014</v>
      </c>
      <c r="S102" s="3"/>
      <c r="T102" s="3">
        <v>60.370499164500004</v>
      </c>
      <c r="U102" s="3">
        <v>28.292445152999999</v>
      </c>
      <c r="V102" s="3"/>
      <c r="W102" s="3"/>
      <c r="X102" s="3">
        <v>62.960652593999995</v>
      </c>
      <c r="Y102" s="3">
        <v>39.051544013999994</v>
      </c>
      <c r="Z102" s="3">
        <v>13.847358719250002</v>
      </c>
      <c r="AA102" s="3"/>
      <c r="AB102" s="104"/>
    </row>
    <row r="103" spans="1:29" x14ac:dyDescent="0.25">
      <c r="A103" s="101"/>
      <c r="B103" s="63"/>
      <c r="C103" s="149"/>
      <c r="D103" s="119" t="s">
        <v>6</v>
      </c>
      <c r="E103" s="119" t="s">
        <v>8</v>
      </c>
      <c r="F103" s="119"/>
      <c r="G103" s="3">
        <v>13.59150975</v>
      </c>
      <c r="H103" s="3"/>
      <c r="I103" s="3"/>
      <c r="J103" s="3"/>
      <c r="K103" s="3"/>
      <c r="L103" s="3">
        <v>150.40275075</v>
      </c>
      <c r="M103" s="3">
        <v>28.527234749999998</v>
      </c>
      <c r="N103" s="3">
        <v>230.15952225000001</v>
      </c>
      <c r="O103" s="3"/>
      <c r="P103" s="3">
        <v>45.55396125</v>
      </c>
      <c r="Q103" s="3">
        <v>136.73932825</v>
      </c>
      <c r="R103" s="3">
        <v>101.86164450000001</v>
      </c>
      <c r="S103" s="3"/>
      <c r="T103" s="3">
        <v>90.510493499999995</v>
      </c>
      <c r="U103" s="3">
        <v>42.417458999999994</v>
      </c>
      <c r="V103" s="3"/>
      <c r="W103" s="3"/>
      <c r="X103" s="3">
        <v>94.393781999999987</v>
      </c>
      <c r="Y103" s="3">
        <v>58.548041999999988</v>
      </c>
      <c r="Z103" s="3">
        <v>20.76065775</v>
      </c>
      <c r="AA103" s="3"/>
      <c r="AB103" s="104"/>
      <c r="AC103" s="200"/>
    </row>
    <row r="104" spans="1:29" x14ac:dyDescent="0.25">
      <c r="A104" s="117"/>
      <c r="B104" s="90"/>
      <c r="C104" s="148"/>
      <c r="D104" s="93" t="s">
        <v>6</v>
      </c>
      <c r="E104" s="93" t="s">
        <v>9</v>
      </c>
      <c r="F104" s="93"/>
      <c r="G104" s="91">
        <v>20.387264625</v>
      </c>
      <c r="H104" s="91"/>
      <c r="I104" s="91"/>
      <c r="J104" s="91"/>
      <c r="K104" s="91"/>
      <c r="L104" s="91">
        <v>225.60412612499999</v>
      </c>
      <c r="M104" s="91">
        <v>42.790852125000001</v>
      </c>
      <c r="N104" s="91">
        <v>345.23928337500001</v>
      </c>
      <c r="O104" s="91"/>
      <c r="P104" s="91">
        <v>68.330941875000008</v>
      </c>
      <c r="Q104" s="91">
        <v>205.10899237500001</v>
      </c>
      <c r="R104" s="91">
        <v>152.79246675000002</v>
      </c>
      <c r="S104" s="91"/>
      <c r="T104" s="91">
        <v>135.76574024999999</v>
      </c>
      <c r="U104" s="91">
        <v>63.626188499999991</v>
      </c>
      <c r="V104" s="91"/>
      <c r="W104" s="91"/>
      <c r="X104" s="91">
        <v>141.59067299999998</v>
      </c>
      <c r="Y104" s="91">
        <v>87.822062999999986</v>
      </c>
      <c r="Z104" s="91">
        <v>31.140986625</v>
      </c>
      <c r="AA104" s="91"/>
      <c r="AB104" s="118"/>
    </row>
    <row r="105" spans="1:29" x14ac:dyDescent="0.25">
      <c r="A105" s="101"/>
      <c r="B105" s="63"/>
      <c r="C105" s="63" t="s">
        <v>10</v>
      </c>
      <c r="D105" s="4"/>
      <c r="E105" s="4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104"/>
    </row>
    <row r="106" spans="1:29" x14ac:dyDescent="0.25">
      <c r="A106" s="101"/>
      <c r="B106" s="63"/>
      <c r="C106" s="63"/>
      <c r="D106" s="3" t="s">
        <v>11</v>
      </c>
      <c r="E106" s="3" t="s">
        <v>7</v>
      </c>
      <c r="F106" s="3"/>
      <c r="G106" s="3"/>
      <c r="H106" s="3">
        <v>0.36262148013000001</v>
      </c>
      <c r="I106" s="3">
        <v>0.36262148013000001</v>
      </c>
      <c r="J106" s="3">
        <v>0.36262148013000001</v>
      </c>
      <c r="K106" s="3">
        <v>0.36262148013000001</v>
      </c>
      <c r="L106" s="3">
        <v>0.36262148013000001</v>
      </c>
      <c r="M106" s="3">
        <v>4.0127453900100001</v>
      </c>
      <c r="N106" s="3">
        <v>4.77385201314</v>
      </c>
      <c r="O106" s="3">
        <v>10.914508066770001</v>
      </c>
      <c r="P106" s="3">
        <v>10.914508066770001</v>
      </c>
      <c r="Q106" s="3">
        <v>12.12988775292</v>
      </c>
      <c r="R106" s="3">
        <v>15.34374422476</v>
      </c>
      <c r="S106" s="3">
        <v>18.061412900020002</v>
      </c>
      <c r="T106" s="3">
        <v>18.061412900020002</v>
      </c>
      <c r="U106" s="3">
        <v>20.4762328666</v>
      </c>
      <c r="V106" s="3">
        <v>21.607930672720002</v>
      </c>
      <c r="W106" s="3">
        <v>21.607930672720002</v>
      </c>
      <c r="X106" s="3">
        <v>21.607930672720002</v>
      </c>
      <c r="Y106" s="3">
        <v>24.126356776480005</v>
      </c>
      <c r="Z106" s="3">
        <v>25.688418537040004</v>
      </c>
      <c r="AA106" s="3">
        <v>26.242312885810001</v>
      </c>
      <c r="AB106" s="104">
        <v>26.242312885810001</v>
      </c>
    </row>
    <row r="107" spans="1:29" x14ac:dyDescent="0.25">
      <c r="A107" s="101"/>
      <c r="B107" s="63"/>
      <c r="C107" s="63"/>
      <c r="D107" s="3" t="s">
        <v>11</v>
      </c>
      <c r="E107" s="3" t="s">
        <v>8</v>
      </c>
      <c r="F107" s="3"/>
      <c r="G107" s="3"/>
      <c r="H107" s="3">
        <v>0.54366038999999999</v>
      </c>
      <c r="I107" s="3">
        <v>0.54366038999999999</v>
      </c>
      <c r="J107" s="3">
        <v>0.54366038999999999</v>
      </c>
      <c r="K107" s="3">
        <v>0.54366038999999999</v>
      </c>
      <c r="L107" s="3">
        <v>0.54366038999999999</v>
      </c>
      <c r="M107" s="3">
        <v>6.0161100300000001</v>
      </c>
      <c r="N107" s="3">
        <v>7.1571994199999995</v>
      </c>
      <c r="O107" s="3">
        <v>16.36358031</v>
      </c>
      <c r="P107" s="3">
        <v>16.36358031</v>
      </c>
      <c r="Q107" s="3">
        <v>18.18573876</v>
      </c>
      <c r="R107" s="3">
        <v>23.00411428</v>
      </c>
      <c r="S107" s="3">
        <v>27.07858006</v>
      </c>
      <c r="T107" s="3">
        <v>27.07858006</v>
      </c>
      <c r="U107" s="3">
        <v>30.698999799999999</v>
      </c>
      <c r="V107" s="3">
        <v>32.395698160000002</v>
      </c>
      <c r="W107" s="3">
        <v>32.395698160000002</v>
      </c>
      <c r="X107" s="3">
        <v>32.395698160000002</v>
      </c>
      <c r="Y107" s="3">
        <v>36.171449440000004</v>
      </c>
      <c r="Z107" s="3">
        <v>38.513371120000002</v>
      </c>
      <c r="AA107" s="3">
        <v>39.343797430000002</v>
      </c>
      <c r="AB107" s="104">
        <v>39.343797430000002</v>
      </c>
    </row>
    <row r="108" spans="1:29" x14ac:dyDescent="0.25">
      <c r="A108" s="117"/>
      <c r="B108" s="90"/>
      <c r="C108" s="90"/>
      <c r="D108" s="91" t="s">
        <v>11</v>
      </c>
      <c r="E108" s="91" t="s">
        <v>9</v>
      </c>
      <c r="F108" s="91"/>
      <c r="G108" s="91"/>
      <c r="H108" s="91">
        <v>0.81549058500000005</v>
      </c>
      <c r="I108" s="91">
        <v>0.81549058500000005</v>
      </c>
      <c r="J108" s="91">
        <v>0.81549058500000005</v>
      </c>
      <c r="K108" s="91">
        <v>0.81549058500000005</v>
      </c>
      <c r="L108" s="91">
        <v>0.81549058500000005</v>
      </c>
      <c r="M108" s="91">
        <v>9.0241650450000002</v>
      </c>
      <c r="N108" s="91">
        <v>10.73579913</v>
      </c>
      <c r="O108" s="91">
        <v>24.545370464999998</v>
      </c>
      <c r="P108" s="91">
        <v>24.545370464999998</v>
      </c>
      <c r="Q108" s="91">
        <v>27.278608139999999</v>
      </c>
      <c r="R108" s="91">
        <v>34.506171420000001</v>
      </c>
      <c r="S108" s="91">
        <v>40.617870089999997</v>
      </c>
      <c r="T108" s="91">
        <v>40.617870089999997</v>
      </c>
      <c r="U108" s="91">
        <v>46.048499700000001</v>
      </c>
      <c r="V108" s="91">
        <v>48.593547240000007</v>
      </c>
      <c r="W108" s="91">
        <v>48.593547240000007</v>
      </c>
      <c r="X108" s="91">
        <v>48.593547240000007</v>
      </c>
      <c r="Y108" s="91">
        <v>54.257174160000005</v>
      </c>
      <c r="Z108" s="91">
        <v>57.770056680000003</v>
      </c>
      <c r="AA108" s="91">
        <v>59.015696145000007</v>
      </c>
      <c r="AB108" s="118">
        <v>59.015696145000007</v>
      </c>
    </row>
    <row r="109" spans="1:29" x14ac:dyDescent="0.25">
      <c r="A109" s="101"/>
      <c r="B109" s="63"/>
      <c r="C109" s="63" t="s">
        <v>12</v>
      </c>
      <c r="D109" s="4"/>
      <c r="E109" s="4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104"/>
    </row>
    <row r="110" spans="1:29" x14ac:dyDescent="0.25">
      <c r="A110" s="101"/>
      <c r="B110" s="63"/>
      <c r="C110" s="63"/>
      <c r="D110" s="4" t="s">
        <v>13</v>
      </c>
      <c r="E110" s="4" t="s">
        <v>7</v>
      </c>
      <c r="F110" s="4"/>
      <c r="G110" s="3"/>
      <c r="H110" s="164">
        <v>19600</v>
      </c>
      <c r="I110" s="164">
        <v>19600</v>
      </c>
      <c r="J110" s="164">
        <v>19600</v>
      </c>
      <c r="K110" s="164">
        <v>19600</v>
      </c>
      <c r="L110" s="164">
        <v>19600</v>
      </c>
      <c r="M110" s="164">
        <v>200666.66666666663</v>
      </c>
      <c r="N110" s="164">
        <v>251999.99999999994</v>
      </c>
      <c r="O110" s="164">
        <v>465733.33333333326</v>
      </c>
      <c r="P110" s="164">
        <v>465733.33333333326</v>
      </c>
      <c r="Q110" s="164">
        <v>518933.33333333326</v>
      </c>
      <c r="R110" s="164">
        <v>688799.99999999988</v>
      </c>
      <c r="S110" s="164">
        <v>832533.33333333314</v>
      </c>
      <c r="T110" s="164">
        <v>863333.33333333314</v>
      </c>
      <c r="U110" s="164">
        <v>988399.99999999977</v>
      </c>
      <c r="V110" s="164">
        <v>1020133.333333333</v>
      </c>
      <c r="W110" s="164">
        <v>1020133.333333333</v>
      </c>
      <c r="X110" s="164">
        <v>1020133.333333333</v>
      </c>
      <c r="Y110" s="164">
        <v>1138666.6666666663</v>
      </c>
      <c r="Z110" s="164">
        <v>1230133.333333333</v>
      </c>
      <c r="AA110" s="164">
        <v>1255333.333333333</v>
      </c>
      <c r="AB110" s="165">
        <v>1255333.333333333</v>
      </c>
    </row>
    <row r="111" spans="1:29" x14ac:dyDescent="0.25">
      <c r="A111" s="101"/>
      <c r="B111" s="63"/>
      <c r="C111" s="63"/>
      <c r="D111" s="150" t="s">
        <v>13</v>
      </c>
      <c r="E111" s="128" t="s">
        <v>8</v>
      </c>
      <c r="F111" s="128"/>
      <c r="G111" s="151"/>
      <c r="H111" s="164">
        <v>19600</v>
      </c>
      <c r="I111" s="164">
        <v>19600</v>
      </c>
      <c r="J111" s="164">
        <v>19600</v>
      </c>
      <c r="K111" s="164">
        <v>19600</v>
      </c>
      <c r="L111" s="164">
        <v>19600</v>
      </c>
      <c r="M111" s="164">
        <v>200666.66666666663</v>
      </c>
      <c r="N111" s="164">
        <v>251999.99999999994</v>
      </c>
      <c r="O111" s="164">
        <v>465733.33333333326</v>
      </c>
      <c r="P111" s="164">
        <v>465733.33333333326</v>
      </c>
      <c r="Q111" s="164">
        <v>518933.33333333326</v>
      </c>
      <c r="R111" s="164">
        <v>688799.99999999988</v>
      </c>
      <c r="S111" s="164">
        <v>832533.33333333314</v>
      </c>
      <c r="T111" s="164">
        <v>863333.33333333314</v>
      </c>
      <c r="U111" s="164">
        <v>988399.99999999977</v>
      </c>
      <c r="V111" s="164">
        <v>1020133.333333333</v>
      </c>
      <c r="W111" s="164">
        <v>1020133.333333333</v>
      </c>
      <c r="X111" s="164">
        <v>1020133.333333333</v>
      </c>
      <c r="Y111" s="164">
        <v>1138666.6666666663</v>
      </c>
      <c r="Z111" s="164">
        <v>1230133.333333333</v>
      </c>
      <c r="AA111" s="164">
        <v>1255333.333333333</v>
      </c>
      <c r="AB111" s="165">
        <v>1255333.333333333</v>
      </c>
    </row>
    <row r="112" spans="1:29" ht="15.75" thickBot="1" x14ac:dyDescent="0.3">
      <c r="A112" s="121"/>
      <c r="B112" s="122"/>
      <c r="C112" s="122"/>
      <c r="D112" s="123" t="s">
        <v>13</v>
      </c>
      <c r="E112" s="123" t="s">
        <v>9</v>
      </c>
      <c r="F112" s="123"/>
      <c r="G112" s="123"/>
      <c r="H112" s="169">
        <v>19600</v>
      </c>
      <c r="I112" s="169">
        <v>19600</v>
      </c>
      <c r="J112" s="169">
        <v>19600</v>
      </c>
      <c r="K112" s="169">
        <v>19600</v>
      </c>
      <c r="L112" s="169">
        <v>19600</v>
      </c>
      <c r="M112" s="169">
        <v>200666.66666666663</v>
      </c>
      <c r="N112" s="169">
        <v>251999.99999999994</v>
      </c>
      <c r="O112" s="169">
        <v>465733.33333333326</v>
      </c>
      <c r="P112" s="169">
        <v>465733.33333333326</v>
      </c>
      <c r="Q112" s="169">
        <v>518933.33333333326</v>
      </c>
      <c r="R112" s="169">
        <v>688799.99999999988</v>
      </c>
      <c r="S112" s="169">
        <v>832533.33333333314</v>
      </c>
      <c r="T112" s="169">
        <v>863333.33333333314</v>
      </c>
      <c r="U112" s="169">
        <v>988399.99999999977</v>
      </c>
      <c r="V112" s="169">
        <v>1020133.333333333</v>
      </c>
      <c r="W112" s="169">
        <v>1020133.333333333</v>
      </c>
      <c r="X112" s="169">
        <v>1020133.333333333</v>
      </c>
      <c r="Y112" s="169">
        <v>1138666.6666666663</v>
      </c>
      <c r="Z112" s="169">
        <v>1230133.333333333</v>
      </c>
      <c r="AA112" s="169">
        <v>1255333.333333333</v>
      </c>
      <c r="AB112" s="170">
        <v>1255333.333333333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80"/>
  <sheetViews>
    <sheetView tabSelected="1" topLeftCell="A25" zoomScale="60" zoomScaleNormal="60" workbookViewId="0">
      <pane xSplit="5" topLeftCell="J1" activePane="topRight" state="frozen"/>
      <selection pane="topRight" activeCell="L10" sqref="L10"/>
    </sheetView>
  </sheetViews>
  <sheetFormatPr baseColWidth="10" defaultColWidth="10.85546875" defaultRowHeight="15" x14ac:dyDescent="0.25"/>
  <cols>
    <col min="1" max="1" width="15" style="92" bestFit="1" customWidth="1"/>
    <col min="2" max="2" width="9.42578125" style="92" bestFit="1" customWidth="1"/>
    <col min="3" max="3" width="13.42578125" style="92" bestFit="1" customWidth="1"/>
    <col min="4" max="4" width="11.7109375" style="92" bestFit="1" customWidth="1"/>
    <col min="5" max="5" width="10" style="92" bestFit="1" customWidth="1"/>
    <col min="6" max="16384" width="10.85546875" style="92"/>
  </cols>
  <sheetData>
    <row r="1" spans="1:29" ht="33.75" customHeight="1" thickBot="1" x14ac:dyDescent="0.3">
      <c r="A1" s="205" t="s">
        <v>429</v>
      </c>
      <c r="B1" s="206"/>
      <c r="C1" s="206"/>
      <c r="D1" s="206"/>
      <c r="E1" s="206"/>
    </row>
    <row r="2" spans="1:29" ht="16.5" customHeight="1" thickBot="1" x14ac:dyDescent="0.3">
      <c r="A2" s="98" t="s">
        <v>79</v>
      </c>
      <c r="B2" s="99"/>
      <c r="C2" s="99" t="s">
        <v>2</v>
      </c>
      <c r="D2" s="99" t="s">
        <v>3</v>
      </c>
      <c r="E2" s="114" t="s">
        <v>4</v>
      </c>
      <c r="F2" s="99">
        <v>2028</v>
      </c>
      <c r="G2" s="99">
        <v>2029</v>
      </c>
      <c r="H2" s="99">
        <v>2030</v>
      </c>
      <c r="I2" s="99">
        <v>2031</v>
      </c>
      <c r="J2" s="99">
        <v>2032</v>
      </c>
      <c r="K2" s="99">
        <v>2033</v>
      </c>
      <c r="L2" s="99">
        <v>2034</v>
      </c>
      <c r="M2" s="99">
        <v>2035</v>
      </c>
      <c r="N2" s="99">
        <v>2036</v>
      </c>
      <c r="O2" s="99">
        <v>2037</v>
      </c>
      <c r="P2" s="99">
        <v>2038</v>
      </c>
      <c r="Q2" s="99">
        <v>2039</v>
      </c>
      <c r="R2" s="99">
        <v>2040</v>
      </c>
      <c r="S2" s="99">
        <v>2041</v>
      </c>
      <c r="T2" s="99">
        <v>2042</v>
      </c>
      <c r="U2" s="99">
        <v>2043</v>
      </c>
      <c r="V2" s="99">
        <v>2044</v>
      </c>
      <c r="W2" s="99">
        <v>2045</v>
      </c>
      <c r="X2" s="99">
        <v>2046</v>
      </c>
      <c r="Y2" s="99">
        <v>2047</v>
      </c>
      <c r="Z2" s="99">
        <v>2048</v>
      </c>
      <c r="AA2" s="99">
        <v>2049</v>
      </c>
      <c r="AB2" s="100">
        <v>2050</v>
      </c>
    </row>
    <row r="3" spans="1:29" x14ac:dyDescent="0.25">
      <c r="A3" s="101"/>
      <c r="B3" s="63"/>
      <c r="C3" s="63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02"/>
    </row>
    <row r="4" spans="1:29" x14ac:dyDescent="0.25">
      <c r="A4" s="101"/>
      <c r="B4" s="63"/>
      <c r="C4" s="63"/>
      <c r="D4" s="4" t="s">
        <v>6</v>
      </c>
      <c r="E4" s="4" t="s">
        <v>7</v>
      </c>
      <c r="F4" s="4"/>
      <c r="G4" s="4"/>
      <c r="H4" s="4"/>
      <c r="I4" s="4"/>
      <c r="J4" s="3">
        <v>37.768400845282088</v>
      </c>
      <c r="K4" s="3">
        <v>41.239832622220625</v>
      </c>
      <c r="L4" s="3">
        <v>61.351858528052674</v>
      </c>
      <c r="M4" s="3">
        <v>14.553393630855325</v>
      </c>
      <c r="N4" s="3">
        <v>23.707873980453197</v>
      </c>
      <c r="O4" s="3">
        <v>83.406789446180824</v>
      </c>
      <c r="P4" s="3">
        <v>83.406789446180824</v>
      </c>
      <c r="Q4" s="3">
        <v>115.00560143186499</v>
      </c>
      <c r="R4" s="3">
        <v>12.630139310204232</v>
      </c>
      <c r="S4" s="3">
        <v>20.538628711660202</v>
      </c>
      <c r="T4" s="3">
        <v>20.507667447498601</v>
      </c>
      <c r="U4" s="3">
        <v>13.647748092076592</v>
      </c>
      <c r="V4" s="3">
        <v>26.0394513937743</v>
      </c>
      <c r="W4" s="3">
        <v>26.0394513937743</v>
      </c>
      <c r="X4" s="3">
        <v>15.54335434657599</v>
      </c>
      <c r="Y4" s="3">
        <v>28.36143195768738</v>
      </c>
      <c r="Z4" s="3">
        <v>83.760377364902752</v>
      </c>
      <c r="AA4" s="3">
        <v>55.398945407215372</v>
      </c>
      <c r="AB4" s="104"/>
    </row>
    <row r="5" spans="1:29" x14ac:dyDescent="0.25">
      <c r="A5" s="101"/>
      <c r="B5" s="63"/>
      <c r="C5" s="63"/>
      <c r="D5" s="4" t="s">
        <v>6</v>
      </c>
      <c r="E5" s="4" t="s">
        <v>8</v>
      </c>
      <c r="F5" s="4"/>
      <c r="G5" s="4"/>
      <c r="H5" s="4"/>
      <c r="I5" s="4"/>
      <c r="J5" s="3">
        <v>56.62428912336145</v>
      </c>
      <c r="K5" s="3">
        <v>61.828834516072902</v>
      </c>
      <c r="L5" s="3">
        <v>91.981796893632193</v>
      </c>
      <c r="M5" s="3">
        <v>21.819180855855059</v>
      </c>
      <c r="N5" s="3">
        <v>35.544038951204193</v>
      </c>
      <c r="O5" s="3">
        <v>125.04766033910167</v>
      </c>
      <c r="P5" s="3">
        <v>125.04766033910167</v>
      </c>
      <c r="Q5" s="3">
        <v>172.42219105227133</v>
      </c>
      <c r="R5" s="3">
        <v>18.935741094758967</v>
      </c>
      <c r="S5" s="3">
        <v>30.792546794093255</v>
      </c>
      <c r="T5" s="3">
        <v>30.746128107194302</v>
      </c>
      <c r="U5" s="3">
        <v>20.46139144239369</v>
      </c>
      <c r="V5" s="3">
        <v>39.039657262030431</v>
      </c>
      <c r="W5" s="3">
        <v>39.039657262030431</v>
      </c>
      <c r="X5" s="3">
        <v>23.303379829949009</v>
      </c>
      <c r="Y5" s="3">
        <v>42.520887492784674</v>
      </c>
      <c r="Z5" s="3">
        <v>125.57777715877472</v>
      </c>
      <c r="AA5" s="3">
        <v>83.056889665990056</v>
      </c>
      <c r="AB5" s="104"/>
    </row>
    <row r="6" spans="1:29" x14ac:dyDescent="0.25">
      <c r="A6" s="117"/>
      <c r="B6" s="90"/>
      <c r="C6" s="90"/>
      <c r="D6" s="89" t="s">
        <v>6</v>
      </c>
      <c r="E6" s="89" t="s">
        <v>9</v>
      </c>
      <c r="F6" s="89"/>
      <c r="G6" s="89"/>
      <c r="H6" s="89"/>
      <c r="I6" s="89"/>
      <c r="J6" s="91">
        <v>84.936433685042175</v>
      </c>
      <c r="K6" s="91">
        <v>92.743251774109353</v>
      </c>
      <c r="L6" s="91">
        <v>137.9726953404483</v>
      </c>
      <c r="M6" s="91">
        <v>32.728771283782592</v>
      </c>
      <c r="N6" s="91">
        <v>53.316058426806293</v>
      </c>
      <c r="O6" s="91">
        <v>187.57149050865252</v>
      </c>
      <c r="P6" s="91">
        <v>187.57149050865252</v>
      </c>
      <c r="Q6" s="91">
        <v>258.63328657840702</v>
      </c>
      <c r="R6" s="91">
        <v>28.403611642138451</v>
      </c>
      <c r="S6" s="91">
        <v>46.188820191139882</v>
      </c>
      <c r="T6" s="91">
        <v>46.119192160791457</v>
      </c>
      <c r="U6" s="91">
        <v>30.692087163590536</v>
      </c>
      <c r="V6" s="91">
        <v>58.559485893045647</v>
      </c>
      <c r="W6" s="91">
        <v>58.559485893045647</v>
      </c>
      <c r="X6" s="91">
        <v>34.955069744923513</v>
      </c>
      <c r="Y6" s="91">
        <v>63.781331239177007</v>
      </c>
      <c r="Z6" s="91">
        <v>188.36666573816208</v>
      </c>
      <c r="AA6" s="91">
        <v>124.58533449898508</v>
      </c>
      <c r="AB6" s="118"/>
    </row>
    <row r="7" spans="1:29" x14ac:dyDescent="0.25">
      <c r="A7" s="101"/>
      <c r="B7" s="63"/>
      <c r="C7" s="63" t="s">
        <v>10</v>
      </c>
      <c r="D7" s="4"/>
      <c r="E7" s="4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04"/>
    </row>
    <row r="8" spans="1:29" x14ac:dyDescent="0.25">
      <c r="A8" s="101"/>
      <c r="B8" s="63"/>
      <c r="C8" s="63"/>
      <c r="D8" s="4" t="s">
        <v>11</v>
      </c>
      <c r="E8" s="4" t="s">
        <v>7</v>
      </c>
      <c r="F8" s="4"/>
      <c r="G8" s="4"/>
      <c r="H8" s="4"/>
      <c r="I8" s="4"/>
      <c r="J8" s="3"/>
      <c r="K8" s="3"/>
      <c r="L8" s="3"/>
      <c r="M8" s="3">
        <v>2.1054013799333307</v>
      </c>
      <c r="N8" s="3">
        <v>2.3237022843961608</v>
      </c>
      <c r="O8" s="3">
        <v>2.6793203941029584</v>
      </c>
      <c r="P8" s="3">
        <v>2.6793203941029584</v>
      </c>
      <c r="Q8" s="3">
        <v>3.0853802297875781</v>
      </c>
      <c r="R8" s="3">
        <v>6.9066080989663563</v>
      </c>
      <c r="S8" s="3">
        <v>7.0960601886194201</v>
      </c>
      <c r="T8" s="3">
        <v>7.4041396192943241</v>
      </c>
      <c r="U8" s="3">
        <v>7.5331915379856307</v>
      </c>
      <c r="V8" s="3">
        <v>7.9164708523879517</v>
      </c>
      <c r="W8" s="3">
        <v>7.9164708523879517</v>
      </c>
      <c r="X8" s="3">
        <v>8.6976543942011819</v>
      </c>
      <c r="Y8" s="3">
        <v>8.9308047093998209</v>
      </c>
      <c r="Z8" s="3">
        <v>9.356226188765131</v>
      </c>
      <c r="AA8" s="3">
        <v>10.612631849238673</v>
      </c>
      <c r="AB8" s="104">
        <v>11.443616030346904</v>
      </c>
    </row>
    <row r="9" spans="1:29" x14ac:dyDescent="0.25">
      <c r="A9" s="101"/>
      <c r="B9" s="63"/>
      <c r="C9" s="63"/>
      <c r="D9" s="4" t="s">
        <v>11</v>
      </c>
      <c r="E9" s="4" t="s">
        <v>8</v>
      </c>
      <c r="F9" s="4"/>
      <c r="G9" s="4"/>
      <c r="H9" s="4"/>
      <c r="I9" s="4"/>
      <c r="J9" s="3"/>
      <c r="K9" s="3"/>
      <c r="L9" s="3"/>
      <c r="M9" s="3">
        <v>3.1565238079959976</v>
      </c>
      <c r="N9" s="3">
        <v>3.4838115208338238</v>
      </c>
      <c r="O9" s="3">
        <v>4.0169721051018863</v>
      </c>
      <c r="P9" s="3">
        <v>4.0169721051018863</v>
      </c>
      <c r="Q9" s="3">
        <v>4.6257574659483929</v>
      </c>
      <c r="R9" s="3">
        <v>10.354734781059005</v>
      </c>
      <c r="S9" s="3">
        <v>10.63877089748039</v>
      </c>
      <c r="T9" s="3">
        <v>11.100659099391789</v>
      </c>
      <c r="U9" s="3">
        <v>11.294140236860015</v>
      </c>
      <c r="V9" s="3">
        <v>11.868771892635609</v>
      </c>
      <c r="W9" s="3">
        <v>11.868771892635609</v>
      </c>
      <c r="X9" s="3">
        <v>13.039961610496523</v>
      </c>
      <c r="Y9" s="3">
        <v>13.389512307945758</v>
      </c>
      <c r="Z9" s="3">
        <v>14.027325620337528</v>
      </c>
      <c r="AA9" s="3">
        <v>15.910992277719149</v>
      </c>
      <c r="AB9" s="104">
        <v>17.156845622709</v>
      </c>
      <c r="AC9" s="200"/>
    </row>
    <row r="10" spans="1:29" x14ac:dyDescent="0.25">
      <c r="A10" s="101"/>
      <c r="B10" s="63"/>
      <c r="C10" s="63"/>
      <c r="D10" s="4" t="s">
        <v>11</v>
      </c>
      <c r="E10" s="4" t="s">
        <v>9</v>
      </c>
      <c r="F10" s="4"/>
      <c r="G10" s="4"/>
      <c r="H10" s="4"/>
      <c r="I10" s="4"/>
      <c r="J10" s="3"/>
      <c r="K10" s="3"/>
      <c r="L10" s="3"/>
      <c r="M10" s="3">
        <v>4.7347857119939967</v>
      </c>
      <c r="N10" s="3">
        <v>5.225717281250736</v>
      </c>
      <c r="O10" s="3">
        <v>6.0254581576528299</v>
      </c>
      <c r="P10" s="3">
        <v>6.0254581576528299</v>
      </c>
      <c r="Q10" s="3">
        <v>6.9386361989225893</v>
      </c>
      <c r="R10" s="3">
        <v>15.532102171588507</v>
      </c>
      <c r="S10" s="3">
        <v>15.958156346220584</v>
      </c>
      <c r="T10" s="3">
        <v>16.650988649087683</v>
      </c>
      <c r="U10" s="3">
        <v>16.941210355290021</v>
      </c>
      <c r="V10" s="3">
        <v>17.803157838953414</v>
      </c>
      <c r="W10" s="3">
        <v>17.803157838953414</v>
      </c>
      <c r="X10" s="3">
        <v>19.559942415744786</v>
      </c>
      <c r="Y10" s="3">
        <v>20.084268461918636</v>
      </c>
      <c r="Z10" s="3">
        <v>21.040988430506292</v>
      </c>
      <c r="AA10" s="3">
        <v>23.866488416578726</v>
      </c>
      <c r="AB10" s="104">
        <v>25.735268434063499</v>
      </c>
    </row>
    <row r="11" spans="1:29" ht="15.75" thickBot="1" x14ac:dyDescent="0.3">
      <c r="A11" s="101"/>
      <c r="B11" s="63"/>
      <c r="C11" s="6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102"/>
    </row>
    <row r="12" spans="1:29" ht="16.5" customHeight="1" thickBot="1" x14ac:dyDescent="0.3">
      <c r="A12" s="98" t="s">
        <v>256</v>
      </c>
      <c r="B12" s="99"/>
      <c r="C12" s="99" t="s">
        <v>2</v>
      </c>
      <c r="D12" s="99" t="s">
        <v>3</v>
      </c>
      <c r="E12" s="114" t="s">
        <v>4</v>
      </c>
      <c r="F12" s="99">
        <v>2028</v>
      </c>
      <c r="G12" s="99">
        <v>2029</v>
      </c>
      <c r="H12" s="99">
        <v>2030</v>
      </c>
      <c r="I12" s="99">
        <v>2031</v>
      </c>
      <c r="J12" s="99">
        <v>2032</v>
      </c>
      <c r="K12" s="99">
        <v>2033</v>
      </c>
      <c r="L12" s="99">
        <v>2034</v>
      </c>
      <c r="M12" s="99">
        <v>2035</v>
      </c>
      <c r="N12" s="99">
        <v>2036</v>
      </c>
      <c r="O12" s="99">
        <v>2037</v>
      </c>
      <c r="P12" s="99">
        <v>2038</v>
      </c>
      <c r="Q12" s="99">
        <v>2039</v>
      </c>
      <c r="R12" s="99">
        <v>2040</v>
      </c>
      <c r="S12" s="99">
        <v>2041</v>
      </c>
      <c r="T12" s="99">
        <v>2042</v>
      </c>
      <c r="U12" s="99">
        <v>2043</v>
      </c>
      <c r="V12" s="99">
        <v>2044</v>
      </c>
      <c r="W12" s="99">
        <v>2045</v>
      </c>
      <c r="X12" s="99">
        <v>2046</v>
      </c>
      <c r="Y12" s="99">
        <v>2047</v>
      </c>
      <c r="Z12" s="99">
        <v>2048</v>
      </c>
      <c r="AA12" s="99">
        <v>2049</v>
      </c>
      <c r="AB12" s="100">
        <v>2050</v>
      </c>
    </row>
    <row r="13" spans="1:29" x14ac:dyDescent="0.25">
      <c r="A13" s="101"/>
      <c r="B13" s="63"/>
      <c r="C13" s="63" t="s">
        <v>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102"/>
    </row>
    <row r="14" spans="1:29" x14ac:dyDescent="0.25">
      <c r="A14" s="101"/>
      <c r="B14" s="63"/>
      <c r="C14" s="63"/>
      <c r="D14" s="4" t="s">
        <v>6</v>
      </c>
      <c r="E14" s="4" t="s">
        <v>7</v>
      </c>
      <c r="F14" s="4"/>
      <c r="G14" s="4"/>
      <c r="H14" s="4"/>
      <c r="I14" s="4"/>
      <c r="J14" s="3">
        <v>37.768400845282088</v>
      </c>
      <c r="K14" s="3">
        <v>41.239832622220625</v>
      </c>
      <c r="L14" s="3">
        <v>61.351858528052674</v>
      </c>
      <c r="M14" s="3">
        <v>14.553393630855325</v>
      </c>
      <c r="N14" s="3">
        <v>23.707873980453197</v>
      </c>
      <c r="O14" s="3">
        <v>83.406789446180824</v>
      </c>
      <c r="P14" s="3">
        <v>83.406789446180824</v>
      </c>
      <c r="Q14" s="3">
        <v>115.00560143186499</v>
      </c>
      <c r="R14" s="3">
        <v>12.630139310204232</v>
      </c>
      <c r="S14" s="3">
        <v>20.538628711660202</v>
      </c>
      <c r="T14" s="3">
        <v>20.507667447498601</v>
      </c>
      <c r="U14" s="3">
        <v>13.647748092076592</v>
      </c>
      <c r="V14" s="3">
        <v>26.0394513937743</v>
      </c>
      <c r="W14" s="3">
        <v>26.0394513937743</v>
      </c>
      <c r="X14" s="3">
        <v>15.54335434657599</v>
      </c>
      <c r="Y14" s="3">
        <v>28.36143195768738</v>
      </c>
      <c r="Z14" s="3">
        <v>83.760377364902752</v>
      </c>
      <c r="AA14" s="3">
        <v>55.398945407215372</v>
      </c>
      <c r="AB14" s="104"/>
    </row>
    <row r="15" spans="1:29" x14ac:dyDescent="0.25">
      <c r="A15" s="101"/>
      <c r="B15" s="63"/>
      <c r="C15" s="63"/>
      <c r="D15" s="4" t="s">
        <v>6</v>
      </c>
      <c r="E15" s="4" t="s">
        <v>8</v>
      </c>
      <c r="F15" s="4"/>
      <c r="G15" s="4"/>
      <c r="H15" s="4"/>
      <c r="I15" s="4"/>
      <c r="J15" s="3">
        <v>56.62428912336145</v>
      </c>
      <c r="K15" s="3">
        <v>61.828834516072902</v>
      </c>
      <c r="L15" s="3">
        <v>91.981796893632193</v>
      </c>
      <c r="M15" s="3">
        <v>21.819180855855059</v>
      </c>
      <c r="N15" s="3">
        <v>35.544038951204193</v>
      </c>
      <c r="O15" s="3">
        <v>125.04766033910167</v>
      </c>
      <c r="P15" s="3">
        <v>125.04766033910167</v>
      </c>
      <c r="Q15" s="3">
        <v>172.42219105227133</v>
      </c>
      <c r="R15" s="3">
        <v>18.935741094758967</v>
      </c>
      <c r="S15" s="3">
        <v>30.792546794093255</v>
      </c>
      <c r="T15" s="3">
        <v>30.746128107194302</v>
      </c>
      <c r="U15" s="3">
        <v>20.46139144239369</v>
      </c>
      <c r="V15" s="3">
        <v>39.039657262030431</v>
      </c>
      <c r="W15" s="3">
        <v>39.039657262030431</v>
      </c>
      <c r="X15" s="3">
        <v>23.303379829949009</v>
      </c>
      <c r="Y15" s="3">
        <v>42.520887492784674</v>
      </c>
      <c r="Z15" s="3">
        <v>125.57777715877472</v>
      </c>
      <c r="AA15" s="3">
        <v>83.056889665990056</v>
      </c>
      <c r="AB15" s="104"/>
    </row>
    <row r="16" spans="1:29" x14ac:dyDescent="0.25">
      <c r="A16" s="117"/>
      <c r="B16" s="90"/>
      <c r="C16" s="90"/>
      <c r="D16" s="89" t="s">
        <v>6</v>
      </c>
      <c r="E16" s="89" t="s">
        <v>9</v>
      </c>
      <c r="F16" s="89"/>
      <c r="G16" s="89"/>
      <c r="H16" s="89"/>
      <c r="I16" s="89"/>
      <c r="J16" s="91">
        <v>84.936433685042175</v>
      </c>
      <c r="K16" s="91">
        <v>92.743251774109353</v>
      </c>
      <c r="L16" s="91">
        <v>137.9726953404483</v>
      </c>
      <c r="M16" s="91">
        <v>32.728771283782592</v>
      </c>
      <c r="N16" s="91">
        <v>53.316058426806293</v>
      </c>
      <c r="O16" s="91">
        <v>187.57149050865252</v>
      </c>
      <c r="P16" s="91">
        <v>187.57149050865252</v>
      </c>
      <c r="Q16" s="91">
        <v>258.63328657840702</v>
      </c>
      <c r="R16" s="91">
        <v>28.403611642138451</v>
      </c>
      <c r="S16" s="91">
        <v>46.188820191139882</v>
      </c>
      <c r="T16" s="91">
        <v>46.119192160791457</v>
      </c>
      <c r="U16" s="91">
        <v>30.692087163590536</v>
      </c>
      <c r="V16" s="91">
        <v>58.559485893045647</v>
      </c>
      <c r="W16" s="91">
        <v>58.559485893045647</v>
      </c>
      <c r="X16" s="91">
        <v>34.955069744923513</v>
      </c>
      <c r="Y16" s="91">
        <v>63.781331239177007</v>
      </c>
      <c r="Z16" s="91">
        <v>188.36666573816208</v>
      </c>
      <c r="AA16" s="91">
        <v>124.58533449898508</v>
      </c>
      <c r="AB16" s="118"/>
    </row>
    <row r="17" spans="1:28" x14ac:dyDescent="0.25">
      <c r="A17" s="101"/>
      <c r="B17" s="63"/>
      <c r="C17" s="63" t="s">
        <v>10</v>
      </c>
      <c r="D17" s="4"/>
      <c r="E17" s="4"/>
      <c r="F17" s="4"/>
      <c r="G17" s="4"/>
      <c r="H17" s="4"/>
      <c r="I17" s="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104"/>
    </row>
    <row r="18" spans="1:28" x14ac:dyDescent="0.25">
      <c r="A18" s="101"/>
      <c r="B18" s="63"/>
      <c r="C18" s="63"/>
      <c r="D18" s="4" t="s">
        <v>11</v>
      </c>
      <c r="E18" s="4" t="s">
        <v>7</v>
      </c>
      <c r="F18" s="4"/>
      <c r="G18" s="4"/>
      <c r="H18" s="4"/>
      <c r="I18" s="4"/>
      <c r="J18" s="3"/>
      <c r="K18" s="3"/>
      <c r="L18" s="3"/>
      <c r="M18" s="3">
        <v>2.1054013799333307</v>
      </c>
      <c r="N18" s="3">
        <v>2.3237022843961608</v>
      </c>
      <c r="O18" s="3">
        <v>2.6793203941029584</v>
      </c>
      <c r="P18" s="3">
        <v>2.6793203941029584</v>
      </c>
      <c r="Q18" s="3">
        <v>3.0853802297875781</v>
      </c>
      <c r="R18" s="3">
        <v>6.9066080989663563</v>
      </c>
      <c r="S18" s="3">
        <v>7.0960601886194201</v>
      </c>
      <c r="T18" s="3">
        <v>7.4041396192943241</v>
      </c>
      <c r="U18" s="3">
        <v>7.5331915379856307</v>
      </c>
      <c r="V18" s="3">
        <v>7.9164708523879517</v>
      </c>
      <c r="W18" s="3">
        <v>7.9164708523879517</v>
      </c>
      <c r="X18" s="3">
        <v>8.6976543942011819</v>
      </c>
      <c r="Y18" s="3">
        <v>8.9308047093998209</v>
      </c>
      <c r="Z18" s="3">
        <v>9.356226188765131</v>
      </c>
      <c r="AA18" s="3">
        <v>10.612631849238673</v>
      </c>
      <c r="AB18" s="104">
        <v>11.443616030346904</v>
      </c>
    </row>
    <row r="19" spans="1:28" x14ac:dyDescent="0.25">
      <c r="A19" s="101"/>
      <c r="B19" s="63"/>
      <c r="C19" s="63"/>
      <c r="D19" s="4" t="s">
        <v>11</v>
      </c>
      <c r="E19" s="4" t="s">
        <v>8</v>
      </c>
      <c r="F19" s="4"/>
      <c r="G19" s="4"/>
      <c r="H19" s="4"/>
      <c r="I19" s="4"/>
      <c r="J19" s="3"/>
      <c r="K19" s="3"/>
      <c r="L19" s="3"/>
      <c r="M19" s="3">
        <v>3.1565238079959976</v>
      </c>
      <c r="N19" s="3">
        <v>3.4838115208338238</v>
      </c>
      <c r="O19" s="3">
        <v>4.0169721051018863</v>
      </c>
      <c r="P19" s="3">
        <v>4.0169721051018863</v>
      </c>
      <c r="Q19" s="3">
        <v>4.6257574659483929</v>
      </c>
      <c r="R19" s="3">
        <v>10.354734781059005</v>
      </c>
      <c r="S19" s="3">
        <v>10.63877089748039</v>
      </c>
      <c r="T19" s="3">
        <v>11.100659099391789</v>
      </c>
      <c r="U19" s="3">
        <v>11.294140236860015</v>
      </c>
      <c r="V19" s="3">
        <v>11.868771892635609</v>
      </c>
      <c r="W19" s="3">
        <v>11.868771892635609</v>
      </c>
      <c r="X19" s="3">
        <v>13.039961610496523</v>
      </c>
      <c r="Y19" s="3">
        <v>13.389512307945758</v>
      </c>
      <c r="Z19" s="3">
        <v>14.027325620337528</v>
      </c>
      <c r="AA19" s="3">
        <v>15.910992277719149</v>
      </c>
      <c r="AB19" s="104">
        <v>17.156845622709</v>
      </c>
    </row>
    <row r="20" spans="1:28" x14ac:dyDescent="0.25">
      <c r="A20" s="101"/>
      <c r="B20" s="63"/>
      <c r="C20" s="63"/>
      <c r="D20" s="4" t="s">
        <v>11</v>
      </c>
      <c r="E20" s="4" t="s">
        <v>9</v>
      </c>
      <c r="F20" s="4"/>
      <c r="G20" s="4"/>
      <c r="H20" s="4"/>
      <c r="I20" s="4"/>
      <c r="J20" s="3"/>
      <c r="K20" s="3"/>
      <c r="L20" s="3"/>
      <c r="M20" s="3">
        <v>4.7347857119939967</v>
      </c>
      <c r="N20" s="3">
        <v>5.225717281250736</v>
      </c>
      <c r="O20" s="3">
        <v>6.0254581576528299</v>
      </c>
      <c r="P20" s="3">
        <v>6.0254581576528299</v>
      </c>
      <c r="Q20" s="3">
        <v>6.9386361989225893</v>
      </c>
      <c r="R20" s="3">
        <v>15.532102171588507</v>
      </c>
      <c r="S20" s="3">
        <v>15.958156346220584</v>
      </c>
      <c r="T20" s="3">
        <v>16.650988649087683</v>
      </c>
      <c r="U20" s="3">
        <v>16.941210355290021</v>
      </c>
      <c r="V20" s="3">
        <v>17.803157838953414</v>
      </c>
      <c r="W20" s="3">
        <v>17.803157838953414</v>
      </c>
      <c r="X20" s="3">
        <v>19.559942415744786</v>
      </c>
      <c r="Y20" s="3">
        <v>20.084268461918636</v>
      </c>
      <c r="Z20" s="3">
        <v>21.040988430506292</v>
      </c>
      <c r="AA20" s="3">
        <v>23.866488416578726</v>
      </c>
      <c r="AB20" s="104">
        <v>25.735268434063499</v>
      </c>
    </row>
    <row r="21" spans="1:28" ht="15.75" thickBot="1" x14ac:dyDescent="0.3">
      <c r="A21" s="101"/>
      <c r="B21" s="63"/>
      <c r="C21" s="6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102"/>
    </row>
    <row r="22" spans="1:28" ht="16.5" customHeight="1" thickBot="1" x14ac:dyDescent="0.3">
      <c r="A22" s="98" t="s">
        <v>257</v>
      </c>
      <c r="B22" s="99"/>
      <c r="C22" s="99" t="s">
        <v>2</v>
      </c>
      <c r="D22" s="99" t="s">
        <v>3</v>
      </c>
      <c r="E22" s="114" t="s">
        <v>4</v>
      </c>
      <c r="F22" s="99">
        <v>2028</v>
      </c>
      <c r="G22" s="99">
        <v>2029</v>
      </c>
      <c r="H22" s="99">
        <v>2030</v>
      </c>
      <c r="I22" s="99">
        <v>2031</v>
      </c>
      <c r="J22" s="99">
        <v>2032</v>
      </c>
      <c r="K22" s="99">
        <v>2033</v>
      </c>
      <c r="L22" s="99">
        <v>2034</v>
      </c>
      <c r="M22" s="99">
        <v>2035</v>
      </c>
      <c r="N22" s="99">
        <v>2036</v>
      </c>
      <c r="O22" s="99">
        <v>2037</v>
      </c>
      <c r="P22" s="99">
        <v>2038</v>
      </c>
      <c r="Q22" s="99">
        <v>2039</v>
      </c>
      <c r="R22" s="99">
        <v>2040</v>
      </c>
      <c r="S22" s="99">
        <v>2041</v>
      </c>
      <c r="T22" s="99">
        <v>2042</v>
      </c>
      <c r="U22" s="99">
        <v>2043</v>
      </c>
      <c r="V22" s="99">
        <v>2044</v>
      </c>
      <c r="W22" s="99">
        <v>2045</v>
      </c>
      <c r="X22" s="99">
        <v>2046</v>
      </c>
      <c r="Y22" s="99">
        <v>2047</v>
      </c>
      <c r="Z22" s="99">
        <v>2048</v>
      </c>
      <c r="AA22" s="99">
        <v>2049</v>
      </c>
      <c r="AB22" s="100">
        <v>2050</v>
      </c>
    </row>
    <row r="23" spans="1:28" x14ac:dyDescent="0.25">
      <c r="A23" s="101"/>
      <c r="B23" s="63"/>
      <c r="C23" s="63" t="s">
        <v>5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102"/>
    </row>
    <row r="24" spans="1:28" x14ac:dyDescent="0.25">
      <c r="A24" s="101"/>
      <c r="B24" s="63"/>
      <c r="C24" s="63"/>
      <c r="D24" s="4" t="s">
        <v>6</v>
      </c>
      <c r="E24" s="4" t="s">
        <v>7</v>
      </c>
      <c r="F24" s="4"/>
      <c r="G24" s="4"/>
      <c r="H24" s="4"/>
      <c r="I24" s="4"/>
      <c r="J24" s="3">
        <v>37.768400845282088</v>
      </c>
      <c r="K24" s="3">
        <v>41.239832622220625</v>
      </c>
      <c r="L24" s="3">
        <v>61.351858528052674</v>
      </c>
      <c r="M24" s="3">
        <v>14.553393630855325</v>
      </c>
      <c r="N24" s="3">
        <v>23.707873980453197</v>
      </c>
      <c r="O24" s="3">
        <v>83.406789446180824</v>
      </c>
      <c r="P24" s="3">
        <v>83.406789446180824</v>
      </c>
      <c r="Q24" s="3">
        <v>115.00560143186499</v>
      </c>
      <c r="R24" s="3">
        <v>12.630139310204232</v>
      </c>
      <c r="S24" s="3">
        <v>20.538628711660202</v>
      </c>
      <c r="T24" s="3">
        <v>20.507667447498601</v>
      </c>
      <c r="U24" s="3">
        <v>13.647748092076592</v>
      </c>
      <c r="V24" s="3">
        <v>26.0394513937743</v>
      </c>
      <c r="W24" s="3">
        <v>26.0394513937743</v>
      </c>
      <c r="X24" s="3">
        <v>15.54335434657599</v>
      </c>
      <c r="Y24" s="3">
        <v>28.36143195768738</v>
      </c>
      <c r="Z24" s="3">
        <v>83.760377364902752</v>
      </c>
      <c r="AA24" s="3">
        <v>55.398945407215372</v>
      </c>
      <c r="AB24" s="104"/>
    </row>
    <row r="25" spans="1:28" x14ac:dyDescent="0.25">
      <c r="A25" s="101"/>
      <c r="B25" s="63"/>
      <c r="C25" s="63"/>
      <c r="D25" s="4" t="s">
        <v>6</v>
      </c>
      <c r="E25" s="4" t="s">
        <v>8</v>
      </c>
      <c r="F25" s="4"/>
      <c r="G25" s="4"/>
      <c r="H25" s="4"/>
      <c r="I25" s="4"/>
      <c r="J25" s="3">
        <v>56.62428912336145</v>
      </c>
      <c r="K25" s="3">
        <v>61.828834516072902</v>
      </c>
      <c r="L25" s="3">
        <v>91.981796893632193</v>
      </c>
      <c r="M25" s="3">
        <v>21.819180855855059</v>
      </c>
      <c r="N25" s="3">
        <v>35.544038951204193</v>
      </c>
      <c r="O25" s="3">
        <v>125.04766033910167</v>
      </c>
      <c r="P25" s="3">
        <v>125.04766033910167</v>
      </c>
      <c r="Q25" s="3">
        <v>172.42219105227133</v>
      </c>
      <c r="R25" s="3">
        <v>18.935741094758967</v>
      </c>
      <c r="S25" s="3">
        <v>30.792546794093255</v>
      </c>
      <c r="T25" s="3">
        <v>30.746128107194302</v>
      </c>
      <c r="U25" s="3">
        <v>20.46139144239369</v>
      </c>
      <c r="V25" s="3">
        <v>39.039657262030431</v>
      </c>
      <c r="W25" s="3">
        <v>39.039657262030431</v>
      </c>
      <c r="X25" s="3">
        <v>23.303379829949009</v>
      </c>
      <c r="Y25" s="3">
        <v>42.520887492784674</v>
      </c>
      <c r="Z25" s="3">
        <v>125.57777715877472</v>
      </c>
      <c r="AA25" s="3">
        <v>83.056889665990056</v>
      </c>
      <c r="AB25" s="104"/>
    </row>
    <row r="26" spans="1:28" x14ac:dyDescent="0.25">
      <c r="A26" s="117"/>
      <c r="B26" s="90"/>
      <c r="C26" s="90"/>
      <c r="D26" s="89" t="s">
        <v>6</v>
      </c>
      <c r="E26" s="89" t="s">
        <v>9</v>
      </c>
      <c r="F26" s="89"/>
      <c r="G26" s="89"/>
      <c r="H26" s="89"/>
      <c r="I26" s="89"/>
      <c r="J26" s="91">
        <v>84.936433685042175</v>
      </c>
      <c r="K26" s="91">
        <v>92.743251774109353</v>
      </c>
      <c r="L26" s="91">
        <v>137.9726953404483</v>
      </c>
      <c r="M26" s="91">
        <v>32.728771283782592</v>
      </c>
      <c r="N26" s="91">
        <v>53.316058426806293</v>
      </c>
      <c r="O26" s="91">
        <v>187.57149050865252</v>
      </c>
      <c r="P26" s="91">
        <v>187.57149050865252</v>
      </c>
      <c r="Q26" s="91">
        <v>258.63328657840702</v>
      </c>
      <c r="R26" s="91">
        <v>28.403611642138451</v>
      </c>
      <c r="S26" s="91">
        <v>46.188820191139882</v>
      </c>
      <c r="T26" s="91">
        <v>46.119192160791457</v>
      </c>
      <c r="U26" s="91">
        <v>30.692087163590536</v>
      </c>
      <c r="V26" s="91">
        <v>58.559485893045647</v>
      </c>
      <c r="W26" s="91">
        <v>58.559485893045647</v>
      </c>
      <c r="X26" s="91">
        <v>34.955069744923513</v>
      </c>
      <c r="Y26" s="91">
        <v>63.781331239177007</v>
      </c>
      <c r="Z26" s="91">
        <v>188.36666573816208</v>
      </c>
      <c r="AA26" s="91">
        <v>124.58533449898508</v>
      </c>
      <c r="AB26" s="118"/>
    </row>
    <row r="27" spans="1:28" x14ac:dyDescent="0.25">
      <c r="A27" s="101"/>
      <c r="B27" s="63"/>
      <c r="C27" s="63" t="s">
        <v>10</v>
      </c>
      <c r="D27" s="4"/>
      <c r="E27" s="4"/>
      <c r="F27" s="4"/>
      <c r="G27" s="4"/>
      <c r="H27" s="4"/>
      <c r="I27" s="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104"/>
    </row>
    <row r="28" spans="1:28" x14ac:dyDescent="0.25">
      <c r="A28" s="101"/>
      <c r="B28" s="63"/>
      <c r="C28" s="63"/>
      <c r="D28" s="4" t="s">
        <v>11</v>
      </c>
      <c r="E28" s="4" t="s">
        <v>7</v>
      </c>
      <c r="F28" s="4"/>
      <c r="G28" s="4"/>
      <c r="H28" s="4"/>
      <c r="I28" s="4"/>
      <c r="J28" s="3"/>
      <c r="K28" s="3"/>
      <c r="L28" s="3"/>
      <c r="M28" s="3">
        <v>2.1054013799333307</v>
      </c>
      <c r="N28" s="3">
        <v>2.3237022843961608</v>
      </c>
      <c r="O28" s="3">
        <v>2.6793203941029584</v>
      </c>
      <c r="P28" s="3">
        <v>2.6793203941029584</v>
      </c>
      <c r="Q28" s="3">
        <v>3.0853802297875781</v>
      </c>
      <c r="R28" s="3">
        <v>6.9066080989663563</v>
      </c>
      <c r="S28" s="3">
        <v>7.0960601886194201</v>
      </c>
      <c r="T28" s="3">
        <v>7.4041396192943241</v>
      </c>
      <c r="U28" s="3">
        <v>7.5331915379856307</v>
      </c>
      <c r="V28" s="3">
        <v>7.9164708523879517</v>
      </c>
      <c r="W28" s="3">
        <v>7.9164708523879517</v>
      </c>
      <c r="X28" s="3">
        <v>8.6976543942011819</v>
      </c>
      <c r="Y28" s="3">
        <v>8.9308047093998209</v>
      </c>
      <c r="Z28" s="3">
        <v>9.356226188765131</v>
      </c>
      <c r="AA28" s="3">
        <v>10.612631849238673</v>
      </c>
      <c r="AB28" s="104">
        <v>11.443616030346904</v>
      </c>
    </row>
    <row r="29" spans="1:28" x14ac:dyDescent="0.25">
      <c r="A29" s="101"/>
      <c r="B29" s="63"/>
      <c r="C29" s="63"/>
      <c r="D29" s="4" t="s">
        <v>11</v>
      </c>
      <c r="E29" s="4" t="s">
        <v>8</v>
      </c>
      <c r="F29" s="4"/>
      <c r="G29" s="4"/>
      <c r="H29" s="4"/>
      <c r="I29" s="4"/>
      <c r="J29" s="3"/>
      <c r="K29" s="3"/>
      <c r="L29" s="3"/>
      <c r="M29" s="3">
        <v>3.1565238079959976</v>
      </c>
      <c r="N29" s="3">
        <v>3.4838115208338238</v>
      </c>
      <c r="O29" s="3">
        <v>4.0169721051018863</v>
      </c>
      <c r="P29" s="3">
        <v>4.0169721051018863</v>
      </c>
      <c r="Q29" s="3">
        <v>4.6257574659483929</v>
      </c>
      <c r="R29" s="3">
        <v>10.354734781059005</v>
      </c>
      <c r="S29" s="3">
        <v>10.63877089748039</v>
      </c>
      <c r="T29" s="3">
        <v>11.100659099391789</v>
      </c>
      <c r="U29" s="3">
        <v>11.294140236860015</v>
      </c>
      <c r="V29" s="3">
        <v>11.868771892635609</v>
      </c>
      <c r="W29" s="3">
        <v>11.868771892635609</v>
      </c>
      <c r="X29" s="3">
        <v>13.039961610496523</v>
      </c>
      <c r="Y29" s="3">
        <v>13.389512307945758</v>
      </c>
      <c r="Z29" s="3">
        <v>14.027325620337528</v>
      </c>
      <c r="AA29" s="3">
        <v>15.910992277719149</v>
      </c>
      <c r="AB29" s="104">
        <v>17.156845622709</v>
      </c>
    </row>
    <row r="30" spans="1:28" x14ac:dyDescent="0.25">
      <c r="A30" s="101"/>
      <c r="B30" s="63"/>
      <c r="C30" s="63"/>
      <c r="D30" s="4" t="s">
        <v>11</v>
      </c>
      <c r="E30" s="4" t="s">
        <v>9</v>
      </c>
      <c r="F30" s="4"/>
      <c r="G30" s="4"/>
      <c r="H30" s="4"/>
      <c r="I30" s="4"/>
      <c r="J30" s="3"/>
      <c r="K30" s="3"/>
      <c r="L30" s="3"/>
      <c r="M30" s="3">
        <v>4.7347857119939967</v>
      </c>
      <c r="N30" s="3">
        <v>5.225717281250736</v>
      </c>
      <c r="O30" s="3">
        <v>6.0254581576528299</v>
      </c>
      <c r="P30" s="3">
        <v>6.0254581576528299</v>
      </c>
      <c r="Q30" s="3">
        <v>6.9386361989225893</v>
      </c>
      <c r="R30" s="3">
        <v>15.532102171588507</v>
      </c>
      <c r="S30" s="3">
        <v>15.958156346220584</v>
      </c>
      <c r="T30" s="3">
        <v>16.650988649087683</v>
      </c>
      <c r="U30" s="3">
        <v>16.941210355290021</v>
      </c>
      <c r="V30" s="3">
        <v>17.803157838953414</v>
      </c>
      <c r="W30" s="3">
        <v>17.803157838953414</v>
      </c>
      <c r="X30" s="3">
        <v>19.559942415744786</v>
      </c>
      <c r="Y30" s="3">
        <v>20.084268461918636</v>
      </c>
      <c r="Z30" s="3">
        <v>21.040988430506292</v>
      </c>
      <c r="AA30" s="3">
        <v>23.866488416578726</v>
      </c>
      <c r="AB30" s="104">
        <v>25.735268434063499</v>
      </c>
    </row>
    <row r="31" spans="1:28" ht="15.75" thickBot="1" x14ac:dyDescent="0.3">
      <c r="A31" s="101"/>
      <c r="B31" s="63"/>
      <c r="C31" s="6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102"/>
    </row>
    <row r="32" spans="1:28" ht="16.5" customHeight="1" thickBot="1" x14ac:dyDescent="0.3">
      <c r="A32" s="98" t="s">
        <v>258</v>
      </c>
      <c r="B32" s="99"/>
      <c r="C32" s="99" t="s">
        <v>2</v>
      </c>
      <c r="D32" s="99" t="s">
        <v>3</v>
      </c>
      <c r="E32" s="114" t="s">
        <v>4</v>
      </c>
      <c r="F32" s="99">
        <v>2028</v>
      </c>
      <c r="G32" s="99">
        <v>2029</v>
      </c>
      <c r="H32" s="99">
        <v>2030</v>
      </c>
      <c r="I32" s="99">
        <v>2031</v>
      </c>
      <c r="J32" s="99">
        <v>2032</v>
      </c>
      <c r="K32" s="99">
        <v>2033</v>
      </c>
      <c r="L32" s="99">
        <v>2034</v>
      </c>
      <c r="M32" s="99">
        <v>2035</v>
      </c>
      <c r="N32" s="99">
        <v>2036</v>
      </c>
      <c r="O32" s="99">
        <v>2037</v>
      </c>
      <c r="P32" s="99">
        <v>2038</v>
      </c>
      <c r="Q32" s="99">
        <v>2039</v>
      </c>
      <c r="R32" s="99">
        <v>2040</v>
      </c>
      <c r="S32" s="99">
        <v>2041</v>
      </c>
      <c r="T32" s="99">
        <v>2042</v>
      </c>
      <c r="U32" s="99">
        <v>2043</v>
      </c>
      <c r="V32" s="99">
        <v>2044</v>
      </c>
      <c r="W32" s="99">
        <v>2045</v>
      </c>
      <c r="X32" s="99">
        <v>2046</v>
      </c>
      <c r="Y32" s="99">
        <v>2047</v>
      </c>
      <c r="Z32" s="99">
        <v>2048</v>
      </c>
      <c r="AA32" s="99">
        <v>2049</v>
      </c>
      <c r="AB32" s="100">
        <v>2050</v>
      </c>
    </row>
    <row r="33" spans="1:29" x14ac:dyDescent="0.25">
      <c r="A33" s="101"/>
      <c r="B33" s="63"/>
      <c r="C33" s="63" t="s">
        <v>5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102"/>
    </row>
    <row r="34" spans="1:29" x14ac:dyDescent="0.25">
      <c r="A34" s="101"/>
      <c r="B34" s="63"/>
      <c r="C34" s="63"/>
      <c r="D34" s="4" t="s">
        <v>6</v>
      </c>
      <c r="E34" s="4" t="s">
        <v>7</v>
      </c>
      <c r="F34" s="4"/>
      <c r="G34" s="4"/>
      <c r="H34" s="4"/>
      <c r="I34" s="4"/>
      <c r="J34" s="3"/>
      <c r="K34" s="3"/>
      <c r="L34" s="3"/>
      <c r="M34" s="3"/>
      <c r="N34" s="3"/>
      <c r="O34" s="128">
        <f>O35*0.667</f>
        <v>69.871461590026811</v>
      </c>
      <c r="P34" s="128">
        <f t="shared" ref="P34:AA34" si="0">P35*0.667</f>
        <v>107.6398624353089</v>
      </c>
      <c r="Q34" s="128">
        <f t="shared" si="0"/>
        <v>152.77400227714708</v>
      </c>
      <c r="R34" s="128">
        <f t="shared" si="0"/>
        <v>73.499641907296422</v>
      </c>
      <c r="S34" s="128">
        <f t="shared" si="0"/>
        <v>24.492416419559234</v>
      </c>
      <c r="T34" s="128">
        <f t="shared" si="0"/>
        <v>58.768935058807116</v>
      </c>
      <c r="U34" s="128">
        <f t="shared" si="0"/>
        <v>27.183075948230606</v>
      </c>
      <c r="V34" s="128">
        <f t="shared" si="0"/>
        <v>39.574779249928305</v>
      </c>
      <c r="W34" s="128">
        <f t="shared" si="0"/>
        <v>26.0394513937743</v>
      </c>
      <c r="X34" s="128">
        <f t="shared" si="0"/>
        <v>15.54335434657599</v>
      </c>
      <c r="Y34" s="128">
        <f t="shared" si="0"/>
        <v>28.36143195768738</v>
      </c>
      <c r="Z34" s="128">
        <f t="shared" si="0"/>
        <v>83.760377364902752</v>
      </c>
      <c r="AA34" s="128">
        <f t="shared" si="0"/>
        <v>55.398945407215372</v>
      </c>
      <c r="AB34" s="102"/>
    </row>
    <row r="35" spans="1:29" x14ac:dyDescent="0.25">
      <c r="A35" s="101"/>
      <c r="B35" s="63"/>
      <c r="C35" s="63"/>
      <c r="D35" s="4" t="s">
        <v>6</v>
      </c>
      <c r="E35" s="4" t="s">
        <v>8</v>
      </c>
      <c r="F35" s="4"/>
      <c r="G35" s="4"/>
      <c r="H35" s="4"/>
      <c r="I35" s="4"/>
      <c r="J35" s="3"/>
      <c r="K35" s="3"/>
      <c r="L35" s="3"/>
      <c r="M35" s="3"/>
      <c r="N35" s="3"/>
      <c r="O35" s="128">
        <v>104.75481497755143</v>
      </c>
      <c r="P35" s="128">
        <v>161.37910410091288</v>
      </c>
      <c r="Q35" s="128">
        <v>229.04648017563278</v>
      </c>
      <c r="R35" s="128">
        <v>110.19436567810557</v>
      </c>
      <c r="S35" s="128">
        <v>36.720264497090305</v>
      </c>
      <c r="T35" s="128">
        <v>88.109347914253547</v>
      </c>
      <c r="U35" s="128">
        <v>40.754236803943932</v>
      </c>
      <c r="V35" s="128">
        <v>59.332502623580666</v>
      </c>
      <c r="W35" s="128">
        <v>39.039657262030431</v>
      </c>
      <c r="X35" s="128">
        <v>23.303379829949009</v>
      </c>
      <c r="Y35" s="128">
        <v>42.520887492784674</v>
      </c>
      <c r="Z35" s="128">
        <v>125.57777715877472</v>
      </c>
      <c r="AA35" s="128">
        <v>83.056889665990056</v>
      </c>
      <c r="AB35" s="129"/>
    </row>
    <row r="36" spans="1:29" x14ac:dyDescent="0.25">
      <c r="A36" s="117"/>
      <c r="B36" s="90"/>
      <c r="C36" s="90"/>
      <c r="D36" s="89" t="s">
        <v>6</v>
      </c>
      <c r="E36" s="89" t="s">
        <v>9</v>
      </c>
      <c r="F36" s="89"/>
      <c r="G36" s="89"/>
      <c r="H36" s="89"/>
      <c r="I36" s="89"/>
      <c r="J36" s="91"/>
      <c r="K36" s="91"/>
      <c r="L36" s="91"/>
      <c r="M36" s="91"/>
      <c r="N36" s="91"/>
      <c r="O36" s="125">
        <f>O35*1.5</f>
        <v>157.13222246632716</v>
      </c>
      <c r="P36" s="125">
        <f t="shared" ref="P36:AA36" si="1">P35*1.5</f>
        <v>242.06865615136934</v>
      </c>
      <c r="Q36" s="125">
        <f t="shared" si="1"/>
        <v>343.5697202634492</v>
      </c>
      <c r="R36" s="125">
        <f t="shared" si="1"/>
        <v>165.29154851715836</v>
      </c>
      <c r="S36" s="125">
        <f t="shared" si="1"/>
        <v>55.080396745635454</v>
      </c>
      <c r="T36" s="125">
        <f t="shared" si="1"/>
        <v>132.16402187138033</v>
      </c>
      <c r="U36" s="125">
        <f t="shared" si="1"/>
        <v>61.131355205915895</v>
      </c>
      <c r="V36" s="125">
        <f t="shared" si="1"/>
        <v>88.998753935370999</v>
      </c>
      <c r="W36" s="125">
        <f t="shared" si="1"/>
        <v>58.559485893045647</v>
      </c>
      <c r="X36" s="125">
        <f t="shared" si="1"/>
        <v>34.955069744923513</v>
      </c>
      <c r="Y36" s="125">
        <f t="shared" si="1"/>
        <v>63.781331239177007</v>
      </c>
      <c r="Z36" s="125">
        <f t="shared" si="1"/>
        <v>188.36666573816208</v>
      </c>
      <c r="AA36" s="125">
        <f t="shared" si="1"/>
        <v>124.58533449898508</v>
      </c>
      <c r="AB36" s="132"/>
    </row>
    <row r="37" spans="1:29" x14ac:dyDescent="0.25">
      <c r="A37" s="101"/>
      <c r="B37" s="63"/>
      <c r="C37" s="63" t="s">
        <v>10</v>
      </c>
      <c r="D37" s="4"/>
      <c r="E37" s="4"/>
      <c r="F37" s="4"/>
      <c r="G37" s="4"/>
      <c r="H37" s="4"/>
      <c r="I37" s="4"/>
      <c r="J37" s="3"/>
      <c r="K37" s="3"/>
      <c r="L37" s="3"/>
      <c r="M37" s="3"/>
      <c r="N37" s="3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102"/>
    </row>
    <row r="38" spans="1:29" x14ac:dyDescent="0.25">
      <c r="A38" s="101"/>
      <c r="B38" s="63"/>
      <c r="C38" s="63"/>
      <c r="D38" s="4" t="s">
        <v>11</v>
      </c>
      <c r="E38" s="4" t="s">
        <v>7</v>
      </c>
      <c r="F38" s="4"/>
      <c r="G38" s="4"/>
      <c r="H38" s="4"/>
      <c r="I38" s="4"/>
      <c r="J38" s="3"/>
      <c r="K38" s="3"/>
      <c r="L38" s="3"/>
      <c r="M38" s="3"/>
      <c r="N38" s="3"/>
      <c r="O38" s="3"/>
      <c r="P38" s="3"/>
      <c r="Q38" s="3"/>
      <c r="R38" s="3">
        <f>R39*0.667</f>
        <v>3.8212278691787782</v>
      </c>
      <c r="S38" s="3">
        <f t="shared" ref="S38:AB38" si="2">S39*0.667</f>
        <v>6.0567745231466867</v>
      </c>
      <c r="T38" s="3">
        <f t="shared" si="2"/>
        <v>6.4241607694400757</v>
      </c>
      <c r="U38" s="3">
        <f t="shared" si="2"/>
        <v>7.3056947953221822</v>
      </c>
      <c r="V38" s="3">
        <f t="shared" si="2"/>
        <v>7.5104110167033307</v>
      </c>
      <c r="W38" s="3">
        <f t="shared" si="2"/>
        <v>7.9164708523879517</v>
      </c>
      <c r="X38" s="3">
        <f t="shared" si="2"/>
        <v>8.6976543942011801</v>
      </c>
      <c r="Y38" s="3">
        <f t="shared" si="2"/>
        <v>8.9308047093998191</v>
      </c>
      <c r="Z38" s="3">
        <f t="shared" si="2"/>
        <v>8.9308047093998191</v>
      </c>
      <c r="AA38" s="3">
        <f t="shared" si="2"/>
        <v>9.7816476681304412</v>
      </c>
      <c r="AB38" s="104">
        <f t="shared" si="2"/>
        <v>11.443616030346904</v>
      </c>
    </row>
    <row r="39" spans="1:29" x14ac:dyDescent="0.25">
      <c r="A39" s="101"/>
      <c r="B39" s="63"/>
      <c r="C39" s="63"/>
      <c r="D39" s="4" t="s">
        <v>11</v>
      </c>
      <c r="E39" s="4" t="s">
        <v>8</v>
      </c>
      <c r="F39" s="4"/>
      <c r="G39" s="4"/>
      <c r="H39" s="4"/>
      <c r="I39" s="4"/>
      <c r="J39" s="3"/>
      <c r="K39" s="3"/>
      <c r="L39" s="3"/>
      <c r="M39" s="3"/>
      <c r="N39" s="3"/>
      <c r="O39" s="3"/>
      <c r="P39" s="3"/>
      <c r="Q39" s="3"/>
      <c r="R39" s="3">
        <v>5.7289773151106118</v>
      </c>
      <c r="S39" s="3">
        <v>9.0806214739830384</v>
      </c>
      <c r="T39" s="3">
        <v>9.6314254414393936</v>
      </c>
      <c r="U39" s="3">
        <v>10.953065660153197</v>
      </c>
      <c r="V39" s="3">
        <v>11.259986531789101</v>
      </c>
      <c r="W39" s="3">
        <v>11.868771892635609</v>
      </c>
      <c r="X39" s="3">
        <v>13.039961610496521</v>
      </c>
      <c r="Y39" s="3">
        <v>13.389512307945756</v>
      </c>
      <c r="Z39" s="3">
        <f>Y39</f>
        <v>13.389512307945756</v>
      </c>
      <c r="AA39" s="3">
        <v>14.665138932729297</v>
      </c>
      <c r="AB39" s="104">
        <v>17.156845622709</v>
      </c>
      <c r="AC39" s="200"/>
    </row>
    <row r="40" spans="1:29" x14ac:dyDescent="0.25">
      <c r="A40" s="101"/>
      <c r="B40" s="63"/>
      <c r="C40" s="63"/>
      <c r="D40" s="4" t="s">
        <v>11</v>
      </c>
      <c r="E40" s="4" t="s">
        <v>9</v>
      </c>
      <c r="F40" s="4"/>
      <c r="G40" s="4"/>
      <c r="H40" s="4"/>
      <c r="I40" s="4"/>
      <c r="J40" s="3"/>
      <c r="K40" s="3"/>
      <c r="L40" s="3"/>
      <c r="M40" s="3"/>
      <c r="N40" s="3"/>
      <c r="O40" s="3"/>
      <c r="P40" s="3"/>
      <c r="Q40" s="3"/>
      <c r="R40" s="3">
        <f>R39*1.5</f>
        <v>8.5934659726659177</v>
      </c>
      <c r="S40" s="3">
        <f t="shared" ref="S40:AB40" si="3">S39*1.5</f>
        <v>13.620932210974559</v>
      </c>
      <c r="T40" s="3">
        <f t="shared" si="3"/>
        <v>14.44713816215909</v>
      </c>
      <c r="U40" s="3">
        <f t="shared" si="3"/>
        <v>16.429598490229793</v>
      </c>
      <c r="V40" s="3">
        <f t="shared" si="3"/>
        <v>16.889979797683651</v>
      </c>
      <c r="W40" s="3">
        <f t="shared" si="3"/>
        <v>17.803157838953414</v>
      </c>
      <c r="X40" s="3">
        <f t="shared" si="3"/>
        <v>19.559942415744782</v>
      </c>
      <c r="Y40" s="3">
        <f t="shared" si="3"/>
        <v>20.084268461918633</v>
      </c>
      <c r="Z40" s="3">
        <f t="shared" si="3"/>
        <v>20.084268461918633</v>
      </c>
      <c r="AA40" s="3">
        <f t="shared" si="3"/>
        <v>21.997708399093945</v>
      </c>
      <c r="AB40" s="104">
        <f t="shared" si="3"/>
        <v>25.735268434063499</v>
      </c>
    </row>
    <row r="41" spans="1:29" ht="15.75" thickBot="1" x14ac:dyDescent="0.3">
      <c r="A41" s="101"/>
      <c r="B41" s="63"/>
      <c r="C41" s="6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102"/>
    </row>
    <row r="42" spans="1:29" ht="16.5" customHeight="1" thickBot="1" x14ac:dyDescent="0.3">
      <c r="A42" s="98" t="s">
        <v>260</v>
      </c>
      <c r="B42" s="99"/>
      <c r="C42" s="99" t="s">
        <v>2</v>
      </c>
      <c r="D42" s="99" t="s">
        <v>3</v>
      </c>
      <c r="E42" s="114" t="s">
        <v>4</v>
      </c>
      <c r="F42" s="99">
        <v>2028</v>
      </c>
      <c r="G42" s="99">
        <v>2029</v>
      </c>
      <c r="H42" s="99">
        <v>2030</v>
      </c>
      <c r="I42" s="99">
        <v>2031</v>
      </c>
      <c r="J42" s="99">
        <v>2032</v>
      </c>
      <c r="K42" s="99">
        <v>2033</v>
      </c>
      <c r="L42" s="99">
        <v>2034</v>
      </c>
      <c r="M42" s="99">
        <v>2035</v>
      </c>
      <c r="N42" s="99">
        <v>2036</v>
      </c>
      <c r="O42" s="99">
        <v>2037</v>
      </c>
      <c r="P42" s="99">
        <v>2038</v>
      </c>
      <c r="Q42" s="99">
        <v>2039</v>
      </c>
      <c r="R42" s="99">
        <v>2040</v>
      </c>
      <c r="S42" s="99">
        <v>2041</v>
      </c>
      <c r="T42" s="99">
        <v>2042</v>
      </c>
      <c r="U42" s="99">
        <v>2043</v>
      </c>
      <c r="V42" s="99">
        <v>2044</v>
      </c>
      <c r="W42" s="99">
        <v>2045</v>
      </c>
      <c r="X42" s="99">
        <v>2046</v>
      </c>
      <c r="Y42" s="99">
        <v>2047</v>
      </c>
      <c r="Z42" s="99">
        <v>2048</v>
      </c>
      <c r="AA42" s="99">
        <v>2049</v>
      </c>
      <c r="AB42" s="100">
        <v>2050</v>
      </c>
    </row>
    <row r="43" spans="1:29" x14ac:dyDescent="0.25">
      <c r="A43" s="101"/>
      <c r="B43" s="63"/>
      <c r="C43" s="63" t="s">
        <v>5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102"/>
    </row>
    <row r="44" spans="1:29" x14ac:dyDescent="0.25">
      <c r="A44" s="101"/>
      <c r="B44" s="63"/>
      <c r="C44" s="63"/>
      <c r="D44" s="4" t="s">
        <v>6</v>
      </c>
      <c r="E44" s="4" t="s">
        <v>7</v>
      </c>
      <c r="F44" s="4"/>
      <c r="G44" s="4"/>
      <c r="H44" s="4"/>
      <c r="I44" s="4"/>
      <c r="J44" s="3">
        <v>37.768400845282088</v>
      </c>
      <c r="K44" s="3">
        <v>41.239832622220625</v>
      </c>
      <c r="L44" s="3">
        <v>61.351858528052674</v>
      </c>
      <c r="M44" s="3">
        <v>14.553393630855325</v>
      </c>
      <c r="N44" s="3">
        <v>23.707873980453197</v>
      </c>
      <c r="O44" s="3">
        <v>83.406789446180824</v>
      </c>
      <c r="P44" s="3">
        <v>83.406789446180824</v>
      </c>
      <c r="Q44" s="3">
        <v>115.00560143186499</v>
      </c>
      <c r="R44" s="3">
        <v>12.630139310204232</v>
      </c>
      <c r="S44" s="3">
        <v>20.538628711660202</v>
      </c>
      <c r="T44" s="3">
        <v>20.507667447498601</v>
      </c>
      <c r="U44" s="3">
        <v>13.647748092076592</v>
      </c>
      <c r="V44" s="3">
        <v>26.0394513937743</v>
      </c>
      <c r="W44" s="3">
        <v>26.0394513937743</v>
      </c>
      <c r="X44" s="3">
        <v>15.54335434657599</v>
      </c>
      <c r="Y44" s="3">
        <v>28.36143195768738</v>
      </c>
      <c r="Z44" s="3">
        <v>83.760377364902752</v>
      </c>
      <c r="AA44" s="3">
        <v>55.398945407215372</v>
      </c>
      <c r="AB44" s="104"/>
    </row>
    <row r="45" spans="1:29" x14ac:dyDescent="0.25">
      <c r="A45" s="101"/>
      <c r="B45" s="63"/>
      <c r="C45" s="63"/>
      <c r="D45" s="4" t="s">
        <v>6</v>
      </c>
      <c r="E45" s="4" t="s">
        <v>8</v>
      </c>
      <c r="F45" s="4"/>
      <c r="G45" s="4"/>
      <c r="H45" s="4"/>
      <c r="I45" s="4"/>
      <c r="J45" s="3">
        <v>56.62428912336145</v>
      </c>
      <c r="K45" s="3">
        <v>61.828834516072902</v>
      </c>
      <c r="L45" s="3">
        <v>91.981796893632193</v>
      </c>
      <c r="M45" s="3">
        <v>21.819180855855059</v>
      </c>
      <c r="N45" s="3">
        <v>35.544038951204193</v>
      </c>
      <c r="O45" s="3">
        <v>125.04766033910167</v>
      </c>
      <c r="P45" s="3">
        <v>125.04766033910167</v>
      </c>
      <c r="Q45" s="3">
        <v>172.42219105227133</v>
      </c>
      <c r="R45" s="3">
        <v>18.935741094758967</v>
      </c>
      <c r="S45" s="3">
        <v>30.792546794093255</v>
      </c>
      <c r="T45" s="3">
        <v>30.746128107194302</v>
      </c>
      <c r="U45" s="3">
        <v>20.46139144239369</v>
      </c>
      <c r="V45" s="3">
        <v>39.039657262030431</v>
      </c>
      <c r="W45" s="3">
        <v>39.039657262030431</v>
      </c>
      <c r="X45" s="3">
        <v>23.303379829949009</v>
      </c>
      <c r="Y45" s="3">
        <v>42.520887492784674</v>
      </c>
      <c r="Z45" s="3">
        <v>125.57777715877472</v>
      </c>
      <c r="AA45" s="3">
        <v>83.056889665990056</v>
      </c>
      <c r="AB45" s="104"/>
    </row>
    <row r="46" spans="1:29" x14ac:dyDescent="0.25">
      <c r="A46" s="117"/>
      <c r="B46" s="90"/>
      <c r="C46" s="90"/>
      <c r="D46" s="89" t="s">
        <v>6</v>
      </c>
      <c r="E46" s="89" t="s">
        <v>9</v>
      </c>
      <c r="F46" s="89"/>
      <c r="G46" s="89"/>
      <c r="H46" s="89"/>
      <c r="I46" s="89"/>
      <c r="J46" s="91">
        <v>84.936433685042175</v>
      </c>
      <c r="K46" s="91">
        <v>92.743251774109353</v>
      </c>
      <c r="L46" s="91">
        <v>137.9726953404483</v>
      </c>
      <c r="M46" s="91">
        <v>32.728771283782592</v>
      </c>
      <c r="N46" s="91">
        <v>53.316058426806293</v>
      </c>
      <c r="O46" s="91">
        <v>187.57149050865252</v>
      </c>
      <c r="P46" s="91">
        <v>187.57149050865252</v>
      </c>
      <c r="Q46" s="91">
        <v>258.63328657840702</v>
      </c>
      <c r="R46" s="91">
        <v>28.403611642138451</v>
      </c>
      <c r="S46" s="91">
        <v>46.188820191139882</v>
      </c>
      <c r="T46" s="91">
        <v>46.119192160791457</v>
      </c>
      <c r="U46" s="91">
        <v>30.692087163590536</v>
      </c>
      <c r="V46" s="91">
        <v>58.559485893045647</v>
      </c>
      <c r="W46" s="91">
        <v>58.559485893045647</v>
      </c>
      <c r="X46" s="91">
        <v>34.955069744923513</v>
      </c>
      <c r="Y46" s="91">
        <v>63.781331239177007</v>
      </c>
      <c r="Z46" s="91">
        <v>188.36666573816208</v>
      </c>
      <c r="AA46" s="91">
        <v>124.58533449898508</v>
      </c>
      <c r="AB46" s="118"/>
    </row>
    <row r="47" spans="1:29" x14ac:dyDescent="0.25">
      <c r="A47" s="101"/>
      <c r="B47" s="63"/>
      <c r="C47" s="63" t="s">
        <v>10</v>
      </c>
      <c r="D47" s="4"/>
      <c r="E47" s="4"/>
      <c r="F47" s="4"/>
      <c r="G47" s="4"/>
      <c r="H47" s="4"/>
      <c r="I47" s="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104"/>
    </row>
    <row r="48" spans="1:29" x14ac:dyDescent="0.25">
      <c r="A48" s="101"/>
      <c r="B48" s="63"/>
      <c r="C48" s="63"/>
      <c r="D48" s="4" t="s">
        <v>11</v>
      </c>
      <c r="E48" s="4" t="s">
        <v>7</v>
      </c>
      <c r="F48" s="4"/>
      <c r="G48" s="4"/>
      <c r="H48" s="4"/>
      <c r="I48" s="4"/>
      <c r="J48" s="3"/>
      <c r="K48" s="3"/>
      <c r="L48" s="3"/>
      <c r="M48" s="3">
        <v>2.1054013799333307</v>
      </c>
      <c r="N48" s="3">
        <v>2.3237022843961608</v>
      </c>
      <c r="O48" s="3">
        <v>2.6793203941029584</v>
      </c>
      <c r="P48" s="3">
        <v>2.6793203941029584</v>
      </c>
      <c r="Q48" s="3">
        <v>3.0853802297875781</v>
      </c>
      <c r="R48" s="3">
        <v>6.9066080989663563</v>
      </c>
      <c r="S48" s="3">
        <v>7.0960601886194201</v>
      </c>
      <c r="T48" s="3">
        <v>7.4041396192943241</v>
      </c>
      <c r="U48" s="3">
        <v>7.5331915379856307</v>
      </c>
      <c r="V48" s="3">
        <v>7.9164708523879517</v>
      </c>
      <c r="W48" s="3">
        <v>7.9164708523879517</v>
      </c>
      <c r="X48" s="3">
        <v>8.6976543942011819</v>
      </c>
      <c r="Y48" s="3">
        <v>8.9308047093998209</v>
      </c>
      <c r="Z48" s="3">
        <v>9.356226188765131</v>
      </c>
      <c r="AA48" s="3">
        <v>10.612631849238673</v>
      </c>
      <c r="AB48" s="104">
        <v>11.443616030346904</v>
      </c>
    </row>
    <row r="49" spans="1:28" x14ac:dyDescent="0.25">
      <c r="A49" s="101"/>
      <c r="B49" s="63"/>
      <c r="C49" s="63"/>
      <c r="D49" s="4" t="s">
        <v>11</v>
      </c>
      <c r="E49" s="4" t="s">
        <v>8</v>
      </c>
      <c r="F49" s="4"/>
      <c r="G49" s="4"/>
      <c r="H49" s="4"/>
      <c r="I49" s="4"/>
      <c r="J49" s="3"/>
      <c r="K49" s="3"/>
      <c r="L49" s="3"/>
      <c r="M49" s="3">
        <v>3.1565238079959976</v>
      </c>
      <c r="N49" s="3">
        <v>3.4838115208338238</v>
      </c>
      <c r="O49" s="3">
        <v>4.0169721051018863</v>
      </c>
      <c r="P49" s="3">
        <v>4.0169721051018863</v>
      </c>
      <c r="Q49" s="3">
        <v>4.6257574659483929</v>
      </c>
      <c r="R49" s="3">
        <v>10.354734781059005</v>
      </c>
      <c r="S49" s="3">
        <v>10.63877089748039</v>
      </c>
      <c r="T49" s="3">
        <v>11.100659099391789</v>
      </c>
      <c r="U49" s="3">
        <v>11.294140236860015</v>
      </c>
      <c r="V49" s="3">
        <v>11.868771892635609</v>
      </c>
      <c r="W49" s="3">
        <v>11.868771892635609</v>
      </c>
      <c r="X49" s="3">
        <v>13.039961610496523</v>
      </c>
      <c r="Y49" s="3">
        <v>13.389512307945758</v>
      </c>
      <c r="Z49" s="3">
        <v>14.027325620337528</v>
      </c>
      <c r="AA49" s="3">
        <v>15.910992277719149</v>
      </c>
      <c r="AB49" s="104">
        <v>17.156845622709</v>
      </c>
    </row>
    <row r="50" spans="1:28" x14ac:dyDescent="0.25">
      <c r="A50" s="101"/>
      <c r="B50" s="63"/>
      <c r="C50" s="63"/>
      <c r="D50" s="4" t="s">
        <v>11</v>
      </c>
      <c r="E50" s="4" t="s">
        <v>9</v>
      </c>
      <c r="F50" s="4"/>
      <c r="G50" s="4"/>
      <c r="H50" s="4"/>
      <c r="I50" s="4"/>
      <c r="J50" s="3"/>
      <c r="K50" s="3"/>
      <c r="L50" s="3"/>
      <c r="M50" s="3">
        <v>4.7347857119939967</v>
      </c>
      <c r="N50" s="3">
        <v>5.225717281250736</v>
      </c>
      <c r="O50" s="3">
        <v>6.0254581576528299</v>
      </c>
      <c r="P50" s="3">
        <v>6.0254581576528299</v>
      </c>
      <c r="Q50" s="3">
        <v>6.9386361989225893</v>
      </c>
      <c r="R50" s="3">
        <v>15.532102171588507</v>
      </c>
      <c r="S50" s="3">
        <v>15.958156346220584</v>
      </c>
      <c r="T50" s="3">
        <v>16.650988649087683</v>
      </c>
      <c r="U50" s="3">
        <v>16.941210355290021</v>
      </c>
      <c r="V50" s="3">
        <v>17.803157838953414</v>
      </c>
      <c r="W50" s="3">
        <v>17.803157838953414</v>
      </c>
      <c r="X50" s="3">
        <v>19.559942415744786</v>
      </c>
      <c r="Y50" s="3">
        <v>20.084268461918636</v>
      </c>
      <c r="Z50" s="3">
        <v>21.040988430506292</v>
      </c>
      <c r="AA50" s="3">
        <v>23.866488416578726</v>
      </c>
      <c r="AB50" s="104">
        <v>25.735268434063499</v>
      </c>
    </row>
    <row r="51" spans="1:28" ht="15.75" thickBot="1" x14ac:dyDescent="0.3">
      <c r="A51" s="101"/>
      <c r="B51" s="63"/>
      <c r="C51" s="6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102"/>
    </row>
    <row r="52" spans="1:28" ht="16.5" customHeight="1" thickBot="1" x14ac:dyDescent="0.3">
      <c r="A52" s="98" t="s">
        <v>261</v>
      </c>
      <c r="B52" s="99"/>
      <c r="C52" s="99" t="s">
        <v>2</v>
      </c>
      <c r="D52" s="99" t="s">
        <v>3</v>
      </c>
      <c r="E52" s="114" t="s">
        <v>4</v>
      </c>
      <c r="F52" s="99">
        <v>2028</v>
      </c>
      <c r="G52" s="99">
        <v>2029</v>
      </c>
      <c r="H52" s="99">
        <v>2030</v>
      </c>
      <c r="I52" s="99">
        <v>2031</v>
      </c>
      <c r="J52" s="99">
        <v>2032</v>
      </c>
      <c r="K52" s="99">
        <v>2033</v>
      </c>
      <c r="L52" s="99">
        <v>2034</v>
      </c>
      <c r="M52" s="99">
        <v>2035</v>
      </c>
      <c r="N52" s="99">
        <v>2036</v>
      </c>
      <c r="O52" s="99">
        <v>2037</v>
      </c>
      <c r="P52" s="99">
        <v>2038</v>
      </c>
      <c r="Q52" s="99">
        <v>2039</v>
      </c>
      <c r="R52" s="99">
        <v>2040</v>
      </c>
      <c r="S52" s="99">
        <v>2041</v>
      </c>
      <c r="T52" s="99">
        <v>2042</v>
      </c>
      <c r="U52" s="99">
        <v>2043</v>
      </c>
      <c r="V52" s="99">
        <v>2044</v>
      </c>
      <c r="W52" s="99">
        <v>2045</v>
      </c>
      <c r="X52" s="99">
        <v>2046</v>
      </c>
      <c r="Y52" s="99">
        <v>2047</v>
      </c>
      <c r="Z52" s="99">
        <v>2048</v>
      </c>
      <c r="AA52" s="99">
        <v>2049</v>
      </c>
      <c r="AB52" s="100">
        <v>2050</v>
      </c>
    </row>
    <row r="53" spans="1:28" x14ac:dyDescent="0.25">
      <c r="A53" s="101"/>
      <c r="B53" s="63"/>
      <c r="C53" s="63" t="s">
        <v>5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102"/>
    </row>
    <row r="54" spans="1:28" x14ac:dyDescent="0.25">
      <c r="A54" s="101"/>
      <c r="B54" s="63"/>
      <c r="C54" s="63"/>
      <c r="D54" s="4" t="s">
        <v>6</v>
      </c>
      <c r="E54" s="4" t="s">
        <v>7</v>
      </c>
      <c r="F54" s="4"/>
      <c r="G54" s="4"/>
      <c r="H54" s="4"/>
      <c r="I54" s="4"/>
      <c r="J54" s="3">
        <v>37.768400845282088</v>
      </c>
      <c r="K54" s="3">
        <v>41.239832622220625</v>
      </c>
      <c r="L54" s="3">
        <v>61.351858528052674</v>
      </c>
      <c r="M54" s="3">
        <v>14.553393630855325</v>
      </c>
      <c r="N54" s="3">
        <v>23.707873980453197</v>
      </c>
      <c r="O54" s="3">
        <v>83.406789446180824</v>
      </c>
      <c r="P54" s="3">
        <v>83.406789446180824</v>
      </c>
      <c r="Q54" s="3">
        <v>115.00560143186499</v>
      </c>
      <c r="R54" s="3">
        <v>12.630139310204232</v>
      </c>
      <c r="S54" s="3"/>
      <c r="T54" s="3">
        <v>20.507667447498601</v>
      </c>
      <c r="U54" s="3">
        <v>13.647748092076592</v>
      </c>
      <c r="V54" s="3">
        <v>26.0394513937743</v>
      </c>
      <c r="W54" s="3">
        <v>26.0394513937743</v>
      </c>
      <c r="X54" s="3">
        <v>15.54335434657599</v>
      </c>
      <c r="Y54" s="3">
        <v>28.36143195768738</v>
      </c>
      <c r="Z54" s="3">
        <v>83.760377364902752</v>
      </c>
      <c r="AA54" s="3">
        <v>55.398945407215372</v>
      </c>
      <c r="AB54" s="104"/>
    </row>
    <row r="55" spans="1:28" x14ac:dyDescent="0.25">
      <c r="A55" s="101"/>
      <c r="B55" s="63"/>
      <c r="C55" s="63"/>
      <c r="D55" s="4" t="s">
        <v>6</v>
      </c>
      <c r="E55" s="4" t="s">
        <v>8</v>
      </c>
      <c r="F55" s="4"/>
      <c r="G55" s="4"/>
      <c r="H55" s="4"/>
      <c r="I55" s="4"/>
      <c r="J55" s="3">
        <v>56.62428912336145</v>
      </c>
      <c r="K55" s="3">
        <v>61.828834516072902</v>
      </c>
      <c r="L55" s="3">
        <v>91.981796893632193</v>
      </c>
      <c r="M55" s="3">
        <v>21.819180855855059</v>
      </c>
      <c r="N55" s="3">
        <v>35.544038951204193</v>
      </c>
      <c r="O55" s="3">
        <v>125.04766033910167</v>
      </c>
      <c r="P55" s="3">
        <v>125.04766033910167</v>
      </c>
      <c r="Q55" s="3">
        <v>172.42219105227133</v>
      </c>
      <c r="R55" s="3">
        <v>18.935741094758967</v>
      </c>
      <c r="S55" s="3"/>
      <c r="T55" s="3">
        <v>30.746128107194302</v>
      </c>
      <c r="U55" s="3">
        <v>20.46139144239369</v>
      </c>
      <c r="V55" s="3">
        <v>39.039657262030431</v>
      </c>
      <c r="W55" s="3">
        <v>39.039657262030431</v>
      </c>
      <c r="X55" s="3">
        <v>23.303379829949009</v>
      </c>
      <c r="Y55" s="3">
        <v>42.520887492784674</v>
      </c>
      <c r="Z55" s="3">
        <v>125.57777715877472</v>
      </c>
      <c r="AA55" s="3">
        <v>83.056889665990056</v>
      </c>
      <c r="AB55" s="104"/>
    </row>
    <row r="56" spans="1:28" x14ac:dyDescent="0.25">
      <c r="A56" s="117"/>
      <c r="B56" s="90"/>
      <c r="C56" s="90"/>
      <c r="D56" s="89" t="s">
        <v>6</v>
      </c>
      <c r="E56" s="89" t="s">
        <v>9</v>
      </c>
      <c r="F56" s="89"/>
      <c r="G56" s="89"/>
      <c r="H56" s="89"/>
      <c r="I56" s="89"/>
      <c r="J56" s="91">
        <v>84.936433685042175</v>
      </c>
      <c r="K56" s="91">
        <v>92.743251774109353</v>
      </c>
      <c r="L56" s="91">
        <v>137.9726953404483</v>
      </c>
      <c r="M56" s="91">
        <v>32.728771283782592</v>
      </c>
      <c r="N56" s="91">
        <v>53.316058426806293</v>
      </c>
      <c r="O56" s="91">
        <v>187.57149050865252</v>
      </c>
      <c r="P56" s="91">
        <v>187.57149050865252</v>
      </c>
      <c r="Q56" s="91">
        <v>258.63328657840702</v>
      </c>
      <c r="R56" s="91">
        <v>28.403611642138451</v>
      </c>
      <c r="S56" s="91"/>
      <c r="T56" s="91">
        <v>46.119192160791457</v>
      </c>
      <c r="U56" s="91">
        <v>30.692087163590536</v>
      </c>
      <c r="V56" s="91">
        <v>58.559485893045647</v>
      </c>
      <c r="W56" s="91">
        <v>58.559485893045647</v>
      </c>
      <c r="X56" s="91">
        <v>34.955069744923513</v>
      </c>
      <c r="Y56" s="91">
        <v>63.781331239177007</v>
      </c>
      <c r="Z56" s="91">
        <v>188.36666573816208</v>
      </c>
      <c r="AA56" s="91">
        <v>124.58533449898508</v>
      </c>
      <c r="AB56" s="118"/>
    </row>
    <row r="57" spans="1:28" x14ac:dyDescent="0.25">
      <c r="A57" s="101"/>
      <c r="B57" s="63"/>
      <c r="C57" s="63" t="s">
        <v>10</v>
      </c>
      <c r="D57" s="4"/>
      <c r="E57" s="4"/>
      <c r="F57" s="4"/>
      <c r="G57" s="4"/>
      <c r="H57" s="4"/>
      <c r="I57" s="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104"/>
    </row>
    <row r="58" spans="1:28" x14ac:dyDescent="0.25">
      <c r="A58" s="101"/>
      <c r="B58" s="63"/>
      <c r="C58" s="63"/>
      <c r="D58" s="4" t="s">
        <v>11</v>
      </c>
      <c r="E58" s="4" t="s">
        <v>7</v>
      </c>
      <c r="F58" s="4"/>
      <c r="G58" s="4"/>
      <c r="H58" s="4"/>
      <c r="I58" s="4"/>
      <c r="J58" s="3"/>
      <c r="K58" s="3"/>
      <c r="L58" s="3"/>
      <c r="M58" s="3">
        <v>2.1054013799333307</v>
      </c>
      <c r="N58" s="3">
        <v>2.3237022843961608</v>
      </c>
      <c r="O58" s="3">
        <v>2.6793203941029584</v>
      </c>
      <c r="P58" s="3">
        <v>2.6793203941029584</v>
      </c>
      <c r="Q58" s="3">
        <v>3.0853802297875781</v>
      </c>
      <c r="R58" s="3">
        <v>6.9066080989663563</v>
      </c>
      <c r="S58" s="3">
        <v>7.0960601886194201</v>
      </c>
      <c r="T58" s="3">
        <v>7.0960601886194201</v>
      </c>
      <c r="U58" s="3">
        <v>7.2251121073107267</v>
      </c>
      <c r="V58" s="3">
        <v>7.6083914217130477</v>
      </c>
      <c r="W58" s="3">
        <v>7.6083914217130477</v>
      </c>
      <c r="X58" s="3">
        <v>8.3895749635262771</v>
      </c>
      <c r="Y58" s="3">
        <v>8.6227252787249178</v>
      </c>
      <c r="Z58" s="3">
        <v>9.0481467580902279</v>
      </c>
      <c r="AA58" s="3">
        <v>10.30455241856377</v>
      </c>
      <c r="AB58" s="104">
        <v>11.135536599671999</v>
      </c>
    </row>
    <row r="59" spans="1:28" x14ac:dyDescent="0.25">
      <c r="A59" s="101"/>
      <c r="B59" s="63"/>
      <c r="C59" s="63"/>
      <c r="D59" s="4" t="s">
        <v>11</v>
      </c>
      <c r="E59" s="4" t="s">
        <v>8</v>
      </c>
      <c r="F59" s="4"/>
      <c r="G59" s="4"/>
      <c r="H59" s="4"/>
      <c r="I59" s="4"/>
      <c r="J59" s="3"/>
      <c r="K59" s="3"/>
      <c r="L59" s="3"/>
      <c r="M59" s="3">
        <v>3.1565238079959976</v>
      </c>
      <c r="N59" s="3">
        <v>3.4838115208338238</v>
      </c>
      <c r="O59" s="3">
        <v>4.0169721051018863</v>
      </c>
      <c r="P59" s="3">
        <v>4.0169721051018863</v>
      </c>
      <c r="Q59" s="3">
        <v>4.6257574659483929</v>
      </c>
      <c r="R59" s="3">
        <v>10.354734781059005</v>
      </c>
      <c r="S59" s="3">
        <v>10.63877089748039</v>
      </c>
      <c r="T59" s="3">
        <v>10.63877089748039</v>
      </c>
      <c r="U59" s="3">
        <v>10.832252034948615</v>
      </c>
      <c r="V59" s="3">
        <v>11.406883690724209</v>
      </c>
      <c r="W59" s="3">
        <v>11.406883690724209</v>
      </c>
      <c r="X59" s="3">
        <v>12.578073408585123</v>
      </c>
      <c r="Y59" s="3">
        <v>12.927624106034358</v>
      </c>
      <c r="Z59" s="3">
        <v>13.565437418426129</v>
      </c>
      <c r="AA59" s="3">
        <v>15.44910407580775</v>
      </c>
      <c r="AB59" s="104">
        <v>16.6949574207976</v>
      </c>
    </row>
    <row r="60" spans="1:28" x14ac:dyDescent="0.25">
      <c r="A60" s="101"/>
      <c r="B60" s="63"/>
      <c r="C60" s="63"/>
      <c r="D60" s="4" t="s">
        <v>11</v>
      </c>
      <c r="E60" s="4" t="s">
        <v>9</v>
      </c>
      <c r="F60" s="4"/>
      <c r="G60" s="4"/>
      <c r="H60" s="4"/>
      <c r="I60" s="4"/>
      <c r="J60" s="3"/>
      <c r="K60" s="3"/>
      <c r="L60" s="3"/>
      <c r="M60" s="3">
        <v>4.7347857119939967</v>
      </c>
      <c r="N60" s="3">
        <v>5.225717281250736</v>
      </c>
      <c r="O60" s="3">
        <v>6.0254581576528299</v>
      </c>
      <c r="P60" s="3">
        <v>6.0254581576528299</v>
      </c>
      <c r="Q60" s="3">
        <v>6.9386361989225893</v>
      </c>
      <c r="R60" s="3">
        <v>15.532102171588507</v>
      </c>
      <c r="S60" s="3">
        <v>15.958156346220584</v>
      </c>
      <c r="T60" s="3">
        <v>15.958156346220584</v>
      </c>
      <c r="U60" s="3">
        <v>16.248378052422922</v>
      </c>
      <c r="V60" s="3">
        <v>17.110325536086314</v>
      </c>
      <c r="W60" s="3">
        <v>17.110325536086314</v>
      </c>
      <c r="X60" s="3">
        <v>18.867110112877683</v>
      </c>
      <c r="Y60" s="3">
        <v>19.391436159051537</v>
      </c>
      <c r="Z60" s="3">
        <v>20.348156127639193</v>
      </c>
      <c r="AA60" s="3">
        <v>23.173656113711623</v>
      </c>
      <c r="AB60" s="104">
        <v>25.0424361311964</v>
      </c>
    </row>
    <row r="61" spans="1:28" ht="15.75" thickBot="1" x14ac:dyDescent="0.3">
      <c r="A61" s="101"/>
      <c r="B61" s="63"/>
      <c r="C61" s="6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102"/>
    </row>
    <row r="62" spans="1:28" ht="16.5" customHeight="1" thickBot="1" x14ac:dyDescent="0.3">
      <c r="A62" s="98" t="s">
        <v>262</v>
      </c>
      <c r="B62" s="99"/>
      <c r="C62" s="99" t="s">
        <v>2</v>
      </c>
      <c r="D62" s="99" t="s">
        <v>3</v>
      </c>
      <c r="E62" s="114" t="s">
        <v>4</v>
      </c>
      <c r="F62" s="99">
        <v>2028</v>
      </c>
      <c r="G62" s="99">
        <v>2029</v>
      </c>
      <c r="H62" s="99">
        <v>2030</v>
      </c>
      <c r="I62" s="99">
        <v>2031</v>
      </c>
      <c r="J62" s="99">
        <v>2032</v>
      </c>
      <c r="K62" s="99">
        <v>2033</v>
      </c>
      <c r="L62" s="99">
        <v>2034</v>
      </c>
      <c r="M62" s="99">
        <v>2035</v>
      </c>
      <c r="N62" s="99">
        <v>2036</v>
      </c>
      <c r="O62" s="99">
        <v>2037</v>
      </c>
      <c r="P62" s="99">
        <v>2038</v>
      </c>
      <c r="Q62" s="99">
        <v>2039</v>
      </c>
      <c r="R62" s="99">
        <v>2040</v>
      </c>
      <c r="S62" s="99">
        <v>2041</v>
      </c>
      <c r="T62" s="99">
        <v>2042</v>
      </c>
      <c r="U62" s="99">
        <v>2043</v>
      </c>
      <c r="V62" s="99">
        <v>2044</v>
      </c>
      <c r="W62" s="99">
        <v>2045</v>
      </c>
      <c r="X62" s="99">
        <v>2046</v>
      </c>
      <c r="Y62" s="99">
        <v>2047</v>
      </c>
      <c r="Z62" s="99">
        <v>2048</v>
      </c>
      <c r="AA62" s="99">
        <v>2049</v>
      </c>
      <c r="AB62" s="100">
        <v>2050</v>
      </c>
    </row>
    <row r="63" spans="1:28" x14ac:dyDescent="0.25">
      <c r="A63" s="101"/>
      <c r="B63" s="63"/>
      <c r="C63" s="63" t="s">
        <v>5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102"/>
    </row>
    <row r="64" spans="1:28" x14ac:dyDescent="0.25">
      <c r="A64" s="101"/>
      <c r="B64" s="63"/>
      <c r="C64" s="63"/>
      <c r="D64" s="4" t="s">
        <v>6</v>
      </c>
      <c r="E64" s="4" t="s">
        <v>7</v>
      </c>
      <c r="F64" s="4"/>
      <c r="G64" s="4"/>
      <c r="H64" s="4"/>
      <c r="I64" s="4"/>
      <c r="J64" s="3">
        <v>37.768400845282088</v>
      </c>
      <c r="K64" s="3">
        <v>41.239832622220625</v>
      </c>
      <c r="L64" s="3">
        <v>61.351858528052674</v>
      </c>
      <c r="M64" s="3">
        <v>14.553393630855325</v>
      </c>
      <c r="N64" s="3">
        <v>23.707873980453197</v>
      </c>
      <c r="O64" s="3">
        <v>83.406789446180824</v>
      </c>
      <c r="P64" s="3">
        <v>83.406789446180824</v>
      </c>
      <c r="Q64" s="3">
        <v>115.00560143186499</v>
      </c>
      <c r="R64" s="3">
        <v>12.630139310204232</v>
      </c>
      <c r="S64" s="3">
        <v>20.538628711660202</v>
      </c>
      <c r="T64" s="3">
        <v>20.507667447498601</v>
      </c>
      <c r="U64" s="3">
        <v>13.647748092076592</v>
      </c>
      <c r="V64" s="3">
        <v>26.0394513937743</v>
      </c>
      <c r="W64" s="3">
        <v>26.0394513937743</v>
      </c>
      <c r="X64" s="3">
        <v>15.54335434657599</v>
      </c>
      <c r="Y64" s="3">
        <v>28.36143195768738</v>
      </c>
      <c r="Z64" s="3">
        <v>83.760377364902752</v>
      </c>
      <c r="AA64" s="3">
        <v>55.398945407215372</v>
      </c>
      <c r="AB64" s="104"/>
    </row>
    <row r="65" spans="1:28" x14ac:dyDescent="0.25">
      <c r="A65" s="101"/>
      <c r="B65" s="63"/>
      <c r="C65" s="63"/>
      <c r="D65" s="4" t="s">
        <v>6</v>
      </c>
      <c r="E65" s="4" t="s">
        <v>8</v>
      </c>
      <c r="F65" s="4"/>
      <c r="G65" s="4"/>
      <c r="H65" s="4"/>
      <c r="I65" s="4"/>
      <c r="J65" s="3">
        <v>56.62428912336145</v>
      </c>
      <c r="K65" s="3">
        <v>61.828834516072902</v>
      </c>
      <c r="L65" s="3">
        <v>91.981796893632193</v>
      </c>
      <c r="M65" s="3">
        <v>21.819180855855059</v>
      </c>
      <c r="N65" s="3">
        <v>35.544038951204193</v>
      </c>
      <c r="O65" s="3">
        <v>125.04766033910167</v>
      </c>
      <c r="P65" s="3">
        <v>125.04766033910167</v>
      </c>
      <c r="Q65" s="3">
        <v>172.42219105227133</v>
      </c>
      <c r="R65" s="3">
        <v>18.935741094758967</v>
      </c>
      <c r="S65" s="3">
        <v>30.792546794093255</v>
      </c>
      <c r="T65" s="3">
        <v>30.746128107194302</v>
      </c>
      <c r="U65" s="3">
        <v>20.46139144239369</v>
      </c>
      <c r="V65" s="3">
        <v>39.039657262030431</v>
      </c>
      <c r="W65" s="3">
        <v>39.039657262030431</v>
      </c>
      <c r="X65" s="3">
        <v>23.303379829949009</v>
      </c>
      <c r="Y65" s="3">
        <v>42.520887492784674</v>
      </c>
      <c r="Z65" s="3">
        <v>125.57777715877472</v>
      </c>
      <c r="AA65" s="3">
        <v>83.056889665990056</v>
      </c>
      <c r="AB65" s="104"/>
    </row>
    <row r="66" spans="1:28" x14ac:dyDescent="0.25">
      <c r="A66" s="117"/>
      <c r="B66" s="90"/>
      <c r="C66" s="90"/>
      <c r="D66" s="89" t="s">
        <v>6</v>
      </c>
      <c r="E66" s="89" t="s">
        <v>9</v>
      </c>
      <c r="F66" s="89"/>
      <c r="G66" s="89"/>
      <c r="H66" s="89"/>
      <c r="I66" s="89"/>
      <c r="J66" s="91">
        <v>84.936433685042175</v>
      </c>
      <c r="K66" s="91">
        <v>92.743251774109353</v>
      </c>
      <c r="L66" s="91">
        <v>137.9726953404483</v>
      </c>
      <c r="M66" s="91">
        <v>32.728771283782592</v>
      </c>
      <c r="N66" s="91">
        <v>53.316058426806293</v>
      </c>
      <c r="O66" s="91">
        <v>187.57149050865252</v>
      </c>
      <c r="P66" s="91">
        <v>187.57149050865252</v>
      </c>
      <c r="Q66" s="91">
        <v>258.63328657840702</v>
      </c>
      <c r="R66" s="91">
        <v>28.403611642138451</v>
      </c>
      <c r="S66" s="91">
        <v>46.188820191139882</v>
      </c>
      <c r="T66" s="91">
        <v>46.119192160791457</v>
      </c>
      <c r="U66" s="91">
        <v>30.692087163590536</v>
      </c>
      <c r="V66" s="91">
        <v>58.559485893045647</v>
      </c>
      <c r="W66" s="91">
        <v>58.559485893045647</v>
      </c>
      <c r="X66" s="91">
        <v>34.955069744923513</v>
      </c>
      <c r="Y66" s="91">
        <v>63.781331239177007</v>
      </c>
      <c r="Z66" s="91">
        <v>188.36666573816208</v>
      </c>
      <c r="AA66" s="91">
        <v>124.58533449898508</v>
      </c>
      <c r="AB66" s="118"/>
    </row>
    <row r="67" spans="1:28" x14ac:dyDescent="0.25">
      <c r="A67" s="101"/>
      <c r="B67" s="63"/>
      <c r="C67" s="63" t="s">
        <v>10</v>
      </c>
      <c r="D67" s="4"/>
      <c r="E67" s="4"/>
      <c r="F67" s="4"/>
      <c r="G67" s="4"/>
      <c r="H67" s="4"/>
      <c r="I67" s="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104"/>
    </row>
    <row r="68" spans="1:28" x14ac:dyDescent="0.25">
      <c r="A68" s="101"/>
      <c r="B68" s="63"/>
      <c r="C68" s="63"/>
      <c r="D68" s="4" t="s">
        <v>11</v>
      </c>
      <c r="E68" s="4" t="s">
        <v>7</v>
      </c>
      <c r="F68" s="4"/>
      <c r="G68" s="4"/>
      <c r="H68" s="4"/>
      <c r="I68" s="4"/>
      <c r="J68" s="3"/>
      <c r="K68" s="3"/>
      <c r="L68" s="3"/>
      <c r="M68" s="3">
        <v>2.1054013799333307</v>
      </c>
      <c r="N68" s="3">
        <v>2.3237022843961608</v>
      </c>
      <c r="O68" s="3">
        <v>2.6793203941029584</v>
      </c>
      <c r="P68" s="3">
        <v>2.6793203941029584</v>
      </c>
      <c r="Q68" s="3">
        <v>3.0853802297875781</v>
      </c>
      <c r="R68" s="3">
        <v>6.9066080989663563</v>
      </c>
      <c r="S68" s="3">
        <v>7.0960601886194201</v>
      </c>
      <c r="T68" s="3">
        <v>7.4041396192943241</v>
      </c>
      <c r="U68" s="3">
        <v>7.5331915379856307</v>
      </c>
      <c r="V68" s="3">
        <v>7.9164708523879517</v>
      </c>
      <c r="W68" s="3">
        <v>7.9164708523879517</v>
      </c>
      <c r="X68" s="3">
        <v>8.6976543942011819</v>
      </c>
      <c r="Y68" s="3">
        <v>8.9308047093998209</v>
      </c>
      <c r="Z68" s="3">
        <v>9.356226188765131</v>
      </c>
      <c r="AA68" s="3">
        <v>10.612631849238673</v>
      </c>
      <c r="AB68" s="104">
        <v>11.443616030346904</v>
      </c>
    </row>
    <row r="69" spans="1:28" x14ac:dyDescent="0.25">
      <c r="A69" s="101"/>
      <c r="B69" s="63"/>
      <c r="C69" s="63"/>
      <c r="D69" s="4" t="s">
        <v>11</v>
      </c>
      <c r="E69" s="4" t="s">
        <v>8</v>
      </c>
      <c r="F69" s="4"/>
      <c r="G69" s="4"/>
      <c r="H69" s="4"/>
      <c r="I69" s="4"/>
      <c r="J69" s="3"/>
      <c r="K69" s="3"/>
      <c r="L69" s="3"/>
      <c r="M69" s="3">
        <v>3.1565238079959976</v>
      </c>
      <c r="N69" s="3">
        <v>3.4838115208338238</v>
      </c>
      <c r="O69" s="3">
        <v>4.0169721051018863</v>
      </c>
      <c r="P69" s="3">
        <v>4.0169721051018863</v>
      </c>
      <c r="Q69" s="3">
        <v>4.6257574659483929</v>
      </c>
      <c r="R69" s="3">
        <v>10.354734781059005</v>
      </c>
      <c r="S69" s="3">
        <v>10.63877089748039</v>
      </c>
      <c r="T69" s="3">
        <v>11.100659099391789</v>
      </c>
      <c r="U69" s="3">
        <v>11.294140236860015</v>
      </c>
      <c r="V69" s="3">
        <v>11.868771892635609</v>
      </c>
      <c r="W69" s="3">
        <v>11.868771892635609</v>
      </c>
      <c r="X69" s="3">
        <v>13.039961610496523</v>
      </c>
      <c r="Y69" s="3">
        <v>13.389512307945758</v>
      </c>
      <c r="Z69" s="3">
        <v>14.027325620337528</v>
      </c>
      <c r="AA69" s="3">
        <v>15.910992277719149</v>
      </c>
      <c r="AB69" s="104">
        <v>17.156845622709</v>
      </c>
    </row>
    <row r="70" spans="1:28" x14ac:dyDescent="0.25">
      <c r="A70" s="101"/>
      <c r="B70" s="63"/>
      <c r="C70" s="63"/>
      <c r="D70" s="4" t="s">
        <v>11</v>
      </c>
      <c r="E70" s="4" t="s">
        <v>9</v>
      </c>
      <c r="F70" s="4"/>
      <c r="G70" s="4"/>
      <c r="H70" s="4"/>
      <c r="I70" s="4"/>
      <c r="J70" s="3"/>
      <c r="K70" s="3"/>
      <c r="L70" s="3"/>
      <c r="M70" s="3">
        <v>4.7347857119939967</v>
      </c>
      <c r="N70" s="3">
        <v>5.225717281250736</v>
      </c>
      <c r="O70" s="3">
        <v>6.0254581576528299</v>
      </c>
      <c r="P70" s="3">
        <v>6.0254581576528299</v>
      </c>
      <c r="Q70" s="3">
        <v>6.9386361989225893</v>
      </c>
      <c r="R70" s="3">
        <v>15.532102171588507</v>
      </c>
      <c r="S70" s="3">
        <v>15.958156346220584</v>
      </c>
      <c r="T70" s="3">
        <v>16.650988649087683</v>
      </c>
      <c r="U70" s="3">
        <v>16.941210355290021</v>
      </c>
      <c r="V70" s="3">
        <v>17.803157838953414</v>
      </c>
      <c r="W70" s="3">
        <v>17.803157838953414</v>
      </c>
      <c r="X70" s="3">
        <v>19.559942415744786</v>
      </c>
      <c r="Y70" s="3">
        <v>20.084268461918636</v>
      </c>
      <c r="Z70" s="3">
        <v>21.040988430506292</v>
      </c>
      <c r="AA70" s="3">
        <v>23.866488416578726</v>
      </c>
      <c r="AB70" s="104">
        <v>25.735268434063499</v>
      </c>
    </row>
    <row r="71" spans="1:28" ht="15.75" thickBot="1" x14ac:dyDescent="0.3">
      <c r="A71" s="101"/>
      <c r="B71" s="63"/>
      <c r="C71" s="6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102"/>
    </row>
    <row r="72" spans="1:28" ht="16.5" customHeight="1" thickBot="1" x14ac:dyDescent="0.3">
      <c r="A72" s="98" t="s">
        <v>111</v>
      </c>
      <c r="B72" s="99"/>
      <c r="C72" s="99" t="s">
        <v>2</v>
      </c>
      <c r="D72" s="99" t="s">
        <v>3</v>
      </c>
      <c r="E72" s="114" t="s">
        <v>4</v>
      </c>
      <c r="F72" s="99">
        <v>2028</v>
      </c>
      <c r="G72" s="99">
        <v>2029</v>
      </c>
      <c r="H72" s="99">
        <v>2030</v>
      </c>
      <c r="I72" s="99">
        <v>2031</v>
      </c>
      <c r="J72" s="99">
        <v>2032</v>
      </c>
      <c r="K72" s="99">
        <v>2033</v>
      </c>
      <c r="L72" s="99">
        <v>2034</v>
      </c>
      <c r="M72" s="99">
        <v>2035</v>
      </c>
      <c r="N72" s="99">
        <v>2036</v>
      </c>
      <c r="O72" s="99">
        <v>2037</v>
      </c>
      <c r="P72" s="99">
        <v>2038</v>
      </c>
      <c r="Q72" s="99">
        <v>2039</v>
      </c>
      <c r="R72" s="99">
        <v>2040</v>
      </c>
      <c r="S72" s="99">
        <v>2041</v>
      </c>
      <c r="T72" s="99">
        <v>2042</v>
      </c>
      <c r="U72" s="99">
        <v>2043</v>
      </c>
      <c r="V72" s="99">
        <v>2044</v>
      </c>
      <c r="W72" s="99">
        <v>2045</v>
      </c>
      <c r="X72" s="99">
        <v>2046</v>
      </c>
      <c r="Y72" s="99">
        <v>2047</v>
      </c>
      <c r="Z72" s="99">
        <v>2048</v>
      </c>
      <c r="AA72" s="99">
        <v>2049</v>
      </c>
      <c r="AB72" s="100">
        <v>2050</v>
      </c>
    </row>
    <row r="73" spans="1:28" x14ac:dyDescent="0.25">
      <c r="A73" s="101"/>
      <c r="B73" s="63"/>
      <c r="C73" s="63" t="s">
        <v>5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102"/>
    </row>
    <row r="74" spans="1:28" x14ac:dyDescent="0.25">
      <c r="A74" s="101"/>
      <c r="B74" s="63"/>
      <c r="C74" s="63"/>
      <c r="D74" s="4" t="s">
        <v>6</v>
      </c>
      <c r="E74" s="4" t="s">
        <v>7</v>
      </c>
      <c r="F74" s="4"/>
      <c r="G74" s="4"/>
      <c r="H74" s="4"/>
      <c r="I74" s="4"/>
      <c r="J74" s="3">
        <v>37.768400845282088</v>
      </c>
      <c r="K74" s="3">
        <v>41.239832622220625</v>
      </c>
      <c r="L74" s="3">
        <v>61.351858528052674</v>
      </c>
      <c r="M74" s="3">
        <v>14.553393630855325</v>
      </c>
      <c r="N74" s="3">
        <v>23.707873980453197</v>
      </c>
      <c r="O74" s="3">
        <v>83.406789446180824</v>
      </c>
      <c r="P74" s="3">
        <v>83.406789446180824</v>
      </c>
      <c r="Q74" s="3">
        <v>115.00560143186499</v>
      </c>
      <c r="R74" s="3">
        <v>11.812807635620779</v>
      </c>
      <c r="S74" s="3"/>
      <c r="T74" s="3">
        <v>20.507667447498601</v>
      </c>
      <c r="U74" s="3">
        <v>13.647748092076592</v>
      </c>
      <c r="V74" s="3">
        <v>26.0394513937743</v>
      </c>
      <c r="W74" s="3">
        <v>26.0394513937743</v>
      </c>
      <c r="X74" s="3">
        <v>15.54335434657599</v>
      </c>
      <c r="Y74" s="3">
        <v>28.36143195768738</v>
      </c>
      <c r="Z74" s="3">
        <v>28.36143195768738</v>
      </c>
      <c r="AA74" s="3"/>
      <c r="AB74" s="104"/>
    </row>
    <row r="75" spans="1:28" x14ac:dyDescent="0.25">
      <c r="A75" s="101"/>
      <c r="B75" s="63"/>
      <c r="C75" s="63"/>
      <c r="D75" s="4" t="s">
        <v>6</v>
      </c>
      <c r="E75" s="4" t="s">
        <v>8</v>
      </c>
      <c r="F75" s="4"/>
      <c r="G75" s="4"/>
      <c r="H75" s="4"/>
      <c r="I75" s="4"/>
      <c r="J75" s="3">
        <v>56.62428912336145</v>
      </c>
      <c r="K75" s="3">
        <v>61.828834516072902</v>
      </c>
      <c r="L75" s="3">
        <v>91.981796893632193</v>
      </c>
      <c r="M75" s="3">
        <v>21.819180855855059</v>
      </c>
      <c r="N75" s="3">
        <v>35.544038951204193</v>
      </c>
      <c r="O75" s="3">
        <v>125.04766033910167</v>
      </c>
      <c r="P75" s="3">
        <v>125.04766033910167</v>
      </c>
      <c r="Q75" s="3">
        <v>172.42219105227133</v>
      </c>
      <c r="R75" s="3">
        <v>17.71035627529352</v>
      </c>
      <c r="S75" s="3"/>
      <c r="T75" s="3">
        <v>30.746128107194302</v>
      </c>
      <c r="U75" s="3">
        <v>20.46139144239369</v>
      </c>
      <c r="V75" s="3">
        <v>39.039657262030431</v>
      </c>
      <c r="W75" s="3">
        <v>39.039657262030431</v>
      </c>
      <c r="X75" s="3">
        <v>23.303379829949009</v>
      </c>
      <c r="Y75" s="3">
        <v>42.520887492784674</v>
      </c>
      <c r="Z75" s="3">
        <v>42.520887492784674</v>
      </c>
      <c r="AA75" s="3"/>
      <c r="AB75" s="104"/>
    </row>
    <row r="76" spans="1:28" x14ac:dyDescent="0.25">
      <c r="A76" s="117"/>
      <c r="B76" s="90"/>
      <c r="C76" s="90"/>
      <c r="D76" s="89" t="s">
        <v>6</v>
      </c>
      <c r="E76" s="89" t="s">
        <v>9</v>
      </c>
      <c r="F76" s="89"/>
      <c r="G76" s="89"/>
      <c r="H76" s="89"/>
      <c r="I76" s="89"/>
      <c r="J76" s="91">
        <v>84.936433685042175</v>
      </c>
      <c r="K76" s="91">
        <v>92.743251774109353</v>
      </c>
      <c r="L76" s="91">
        <v>137.9726953404483</v>
      </c>
      <c r="M76" s="91">
        <v>32.728771283782592</v>
      </c>
      <c r="N76" s="91">
        <v>53.316058426806293</v>
      </c>
      <c r="O76" s="91">
        <v>187.57149050865252</v>
      </c>
      <c r="P76" s="91">
        <v>187.57149050865252</v>
      </c>
      <c r="Q76" s="91">
        <v>258.63328657840702</v>
      </c>
      <c r="R76" s="91">
        <v>26.565534412940281</v>
      </c>
      <c r="S76" s="91"/>
      <c r="T76" s="91">
        <v>46.119192160791457</v>
      </c>
      <c r="U76" s="91">
        <v>30.692087163590536</v>
      </c>
      <c r="V76" s="91">
        <v>58.559485893045647</v>
      </c>
      <c r="W76" s="91">
        <v>58.559485893045647</v>
      </c>
      <c r="X76" s="91">
        <v>34.955069744923513</v>
      </c>
      <c r="Y76" s="91">
        <v>63.781331239177007</v>
      </c>
      <c r="Z76" s="91">
        <v>63.781331239177007</v>
      </c>
      <c r="AA76" s="91"/>
      <c r="AB76" s="118"/>
    </row>
    <row r="77" spans="1:28" x14ac:dyDescent="0.25">
      <c r="A77" s="101"/>
      <c r="B77" s="63"/>
      <c r="C77" s="63" t="s">
        <v>10</v>
      </c>
      <c r="D77" s="4"/>
      <c r="E77" s="4"/>
      <c r="F77" s="4"/>
      <c r="G77" s="4"/>
      <c r="H77" s="4"/>
      <c r="I77" s="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104"/>
    </row>
    <row r="78" spans="1:28" x14ac:dyDescent="0.25">
      <c r="A78" s="101"/>
      <c r="B78" s="63"/>
      <c r="C78" s="63"/>
      <c r="D78" s="4" t="s">
        <v>11</v>
      </c>
      <c r="E78" s="4" t="s">
        <v>7</v>
      </c>
      <c r="F78" s="4"/>
      <c r="G78" s="4"/>
      <c r="H78" s="4"/>
      <c r="I78" s="4"/>
      <c r="J78" s="3"/>
      <c r="K78" s="3"/>
      <c r="L78" s="3"/>
      <c r="M78" s="3">
        <v>2.1054013799333307</v>
      </c>
      <c r="N78" s="3">
        <v>2.3237022843961608</v>
      </c>
      <c r="O78" s="3">
        <v>2.6793203941029584</v>
      </c>
      <c r="P78" s="3">
        <v>2.6793203941029584</v>
      </c>
      <c r="Q78" s="3">
        <v>3.0853802297875781</v>
      </c>
      <c r="R78" s="3">
        <v>6.9066080989663563</v>
      </c>
      <c r="S78" s="3">
        <v>7.0838002135006679</v>
      </c>
      <c r="T78" s="3">
        <v>7.3918796441755719</v>
      </c>
      <c r="U78" s="3">
        <v>7.5209315628668785</v>
      </c>
      <c r="V78" s="3">
        <v>7.9042108772691995</v>
      </c>
      <c r="W78" s="3">
        <v>7.9042108772691995</v>
      </c>
      <c r="X78" s="3">
        <v>8.6853944190824279</v>
      </c>
      <c r="Y78" s="3">
        <v>8.9185447342810669</v>
      </c>
      <c r="Z78" s="3">
        <v>9.3439662136463788</v>
      </c>
      <c r="AA78" s="3">
        <v>9.769387693011689</v>
      </c>
      <c r="AB78" s="104">
        <v>9.769387693011689</v>
      </c>
    </row>
    <row r="79" spans="1:28" x14ac:dyDescent="0.25">
      <c r="A79" s="101"/>
      <c r="B79" s="63"/>
      <c r="C79" s="63"/>
      <c r="D79" s="4" t="s">
        <v>11</v>
      </c>
      <c r="E79" s="4" t="s">
        <v>8</v>
      </c>
      <c r="F79" s="4"/>
      <c r="G79" s="4"/>
      <c r="H79" s="4"/>
      <c r="I79" s="4"/>
      <c r="J79" s="3"/>
      <c r="K79" s="3"/>
      <c r="L79" s="3"/>
      <c r="M79" s="3">
        <v>3.1565238079959976</v>
      </c>
      <c r="N79" s="3">
        <v>3.4838115208338238</v>
      </c>
      <c r="O79" s="3">
        <v>4.0169721051018863</v>
      </c>
      <c r="P79" s="3">
        <v>4.0169721051018863</v>
      </c>
      <c r="Q79" s="3">
        <v>4.6257574659483929</v>
      </c>
      <c r="R79" s="3">
        <v>10.354734781059005</v>
      </c>
      <c r="S79" s="3">
        <v>10.620390125188408</v>
      </c>
      <c r="T79" s="3">
        <v>11.082278327099807</v>
      </c>
      <c r="U79" s="3">
        <v>11.275759464568033</v>
      </c>
      <c r="V79" s="3">
        <v>11.850391120343627</v>
      </c>
      <c r="W79" s="3">
        <v>11.850391120343627</v>
      </c>
      <c r="X79" s="3">
        <v>13.021580838204539</v>
      </c>
      <c r="Y79" s="3">
        <v>13.371131535653774</v>
      </c>
      <c r="Z79" s="3">
        <v>14.008944848045545</v>
      </c>
      <c r="AA79" s="3">
        <v>14.646758160437315</v>
      </c>
      <c r="AB79" s="104">
        <v>14.646758160437315</v>
      </c>
    </row>
    <row r="80" spans="1:28" ht="14.1" customHeight="1" thickBot="1" x14ac:dyDescent="0.3">
      <c r="A80" s="121"/>
      <c r="B80" s="122"/>
      <c r="C80" s="122"/>
      <c r="D80" s="123" t="s">
        <v>11</v>
      </c>
      <c r="E80" s="123" t="s">
        <v>9</v>
      </c>
      <c r="F80" s="123"/>
      <c r="G80" s="123"/>
      <c r="H80" s="123"/>
      <c r="I80" s="123"/>
      <c r="J80" s="124"/>
      <c r="K80" s="124"/>
      <c r="L80" s="124"/>
      <c r="M80" s="124">
        <v>4.7347857119939967</v>
      </c>
      <c r="N80" s="124">
        <v>5.225717281250736</v>
      </c>
      <c r="O80" s="124">
        <v>6.0254581576528299</v>
      </c>
      <c r="P80" s="124">
        <v>6.0254581576528299</v>
      </c>
      <c r="Q80" s="124">
        <v>6.9386361989225893</v>
      </c>
      <c r="R80" s="124">
        <v>15.532102171588507</v>
      </c>
      <c r="S80" s="124">
        <v>15.930585187782611</v>
      </c>
      <c r="T80" s="124">
        <v>16.623417490649711</v>
      </c>
      <c r="U80" s="124">
        <v>16.913639196852049</v>
      </c>
      <c r="V80" s="124">
        <v>17.775586680515438</v>
      </c>
      <c r="W80" s="124">
        <v>17.775586680515438</v>
      </c>
      <c r="X80" s="124">
        <v>19.532371257306806</v>
      </c>
      <c r="Y80" s="124">
        <v>20.056697303480661</v>
      </c>
      <c r="Z80" s="124">
        <v>21.013417272068317</v>
      </c>
      <c r="AA80" s="124">
        <v>21.970137240655973</v>
      </c>
      <c r="AB80" s="131">
        <v>21.970137240655973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W36"/>
  <sheetViews>
    <sheetView zoomScale="70" zoomScaleNormal="70" workbookViewId="0">
      <selection activeCell="B2" sqref="B2:I5"/>
    </sheetView>
  </sheetViews>
  <sheetFormatPr baseColWidth="10" defaultRowHeight="15" x14ac:dyDescent="0.25"/>
  <cols>
    <col min="2" max="2" width="36.28515625" bestFit="1" customWidth="1"/>
    <col min="3" max="3" width="14.7109375" bestFit="1" customWidth="1"/>
    <col min="4" max="4" width="26.85546875" bestFit="1" customWidth="1"/>
    <col min="5" max="5" width="33" bestFit="1" customWidth="1"/>
    <col min="6" max="7" width="26.85546875" bestFit="1" customWidth="1"/>
    <col min="8" max="8" width="33.42578125" bestFit="1" customWidth="1"/>
    <col min="9" max="10" width="26.85546875" bestFit="1" customWidth="1"/>
    <col min="11" max="11" width="26.28515625" bestFit="1" customWidth="1"/>
    <col min="12" max="12" width="26.85546875" bestFit="1" customWidth="1"/>
    <col min="13" max="13" width="26.28515625" bestFit="1" customWidth="1"/>
    <col min="14" max="14" width="26.85546875" bestFit="1" customWidth="1"/>
    <col min="15" max="16" width="43.28515625" bestFit="1" customWidth="1"/>
    <col min="17" max="17" width="5.85546875" customWidth="1"/>
    <col min="18" max="18" width="43.28515625" bestFit="1" customWidth="1"/>
    <col min="19" max="19" width="33" bestFit="1" customWidth="1"/>
    <col min="20" max="20" width="26.85546875" bestFit="1" customWidth="1"/>
    <col min="21" max="21" width="25.42578125" bestFit="1" customWidth="1"/>
    <col min="22" max="22" width="33.42578125" bestFit="1" customWidth="1"/>
    <col min="23" max="23" width="26.85546875" bestFit="1" customWidth="1"/>
  </cols>
  <sheetData>
    <row r="1" spans="2:23" ht="15.75" thickBot="1" x14ac:dyDescent="0.3"/>
    <row r="2" spans="2:23" x14ac:dyDescent="0.25">
      <c r="B2" s="17" t="s">
        <v>47</v>
      </c>
      <c r="C2" s="18"/>
      <c r="D2" s="18"/>
      <c r="E2" s="19"/>
      <c r="G2" s="9"/>
      <c r="H2" s="171" t="s">
        <v>114</v>
      </c>
      <c r="I2" s="172" t="s">
        <v>115</v>
      </c>
    </row>
    <row r="3" spans="2:23" x14ac:dyDescent="0.25">
      <c r="B3" s="5" t="s">
        <v>62</v>
      </c>
      <c r="C3" s="20" t="s">
        <v>1</v>
      </c>
      <c r="D3" s="20"/>
      <c r="E3" s="6" t="s">
        <v>63</v>
      </c>
      <c r="G3" s="12" t="s">
        <v>109</v>
      </c>
      <c r="H3" s="22" t="s">
        <v>118</v>
      </c>
      <c r="I3" s="21" t="s">
        <v>121</v>
      </c>
    </row>
    <row r="4" spans="2:23" ht="30.75" thickBot="1" x14ac:dyDescent="0.3">
      <c r="B4" s="7" t="s">
        <v>64</v>
      </c>
      <c r="C4" s="23" t="s">
        <v>65</v>
      </c>
      <c r="D4" s="23"/>
      <c r="E4" s="8">
        <v>2018</v>
      </c>
      <c r="G4" s="12" t="s">
        <v>108</v>
      </c>
      <c r="H4" s="22" t="s">
        <v>119</v>
      </c>
      <c r="I4" s="21" t="s">
        <v>117</v>
      </c>
    </row>
    <row r="5" spans="2:23" ht="15.75" thickBot="1" x14ac:dyDescent="0.3">
      <c r="G5" s="14" t="s">
        <v>112</v>
      </c>
      <c r="H5" s="23" t="s">
        <v>120</v>
      </c>
      <c r="I5" s="24" t="s">
        <v>116</v>
      </c>
    </row>
    <row r="6" spans="2:23" ht="15.75" thickBot="1" x14ac:dyDescent="0.3">
      <c r="H6" s="22"/>
      <c r="I6" s="55"/>
    </row>
    <row r="7" spans="2:23" x14ac:dyDescent="0.25">
      <c r="B7" s="9"/>
      <c r="C7" s="10"/>
      <c r="D7" s="10" t="s">
        <v>79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 t="s">
        <v>111</v>
      </c>
      <c r="S7" s="10"/>
      <c r="T7" s="10"/>
      <c r="U7" s="10"/>
      <c r="V7" s="10"/>
      <c r="W7" s="11"/>
    </row>
    <row r="8" spans="2:23" x14ac:dyDescent="0.25">
      <c r="B8" s="209" t="s">
        <v>80</v>
      </c>
      <c r="C8" s="210"/>
      <c r="D8" t="s">
        <v>66</v>
      </c>
      <c r="E8" t="s">
        <v>67</v>
      </c>
      <c r="F8" t="s">
        <v>68</v>
      </c>
      <c r="G8" t="s">
        <v>101</v>
      </c>
      <c r="H8" t="s">
        <v>70</v>
      </c>
      <c r="I8" t="s">
        <v>71</v>
      </c>
      <c r="J8" t="s">
        <v>72</v>
      </c>
      <c r="K8" t="s">
        <v>73</v>
      </c>
      <c r="L8" t="s">
        <v>74</v>
      </c>
      <c r="M8" t="s">
        <v>75</v>
      </c>
      <c r="N8" t="s">
        <v>76</v>
      </c>
      <c r="O8" t="s">
        <v>77</v>
      </c>
      <c r="P8" t="s">
        <v>78</v>
      </c>
      <c r="R8" t="s">
        <v>66</v>
      </c>
      <c r="S8" t="s">
        <v>67</v>
      </c>
      <c r="T8" t="s">
        <v>68</v>
      </c>
      <c r="U8" t="s">
        <v>69</v>
      </c>
      <c r="V8" t="s">
        <v>70</v>
      </c>
      <c r="W8" s="13" t="s">
        <v>71</v>
      </c>
    </row>
    <row r="9" spans="2:23" x14ac:dyDescent="0.25">
      <c r="B9" s="135" t="s">
        <v>81</v>
      </c>
      <c r="C9" t="s">
        <v>82</v>
      </c>
      <c r="D9" s="56">
        <v>15</v>
      </c>
      <c r="E9" s="56">
        <v>15</v>
      </c>
      <c r="F9" s="56">
        <v>15</v>
      </c>
      <c r="G9" s="56">
        <v>15</v>
      </c>
      <c r="H9" s="56">
        <v>15</v>
      </c>
      <c r="I9" s="56">
        <v>15</v>
      </c>
      <c r="J9" s="56">
        <v>15</v>
      </c>
      <c r="K9" s="56">
        <v>15</v>
      </c>
      <c r="L9" s="56">
        <v>15</v>
      </c>
      <c r="M9" s="56">
        <v>15</v>
      </c>
      <c r="N9" s="56">
        <v>15</v>
      </c>
      <c r="O9" s="56">
        <v>15</v>
      </c>
      <c r="P9" s="56">
        <v>15</v>
      </c>
      <c r="R9" s="56">
        <v>15</v>
      </c>
      <c r="S9" s="56">
        <v>15</v>
      </c>
      <c r="T9" s="56">
        <v>15</v>
      </c>
      <c r="U9" s="56">
        <v>15</v>
      </c>
      <c r="V9" s="56">
        <v>15</v>
      </c>
      <c r="W9" s="50">
        <v>15</v>
      </c>
    </row>
    <row r="10" spans="2:23" x14ac:dyDescent="0.25">
      <c r="B10" s="135" t="s">
        <v>83</v>
      </c>
      <c r="C10" t="s">
        <v>82</v>
      </c>
      <c r="D10" s="56">
        <v>15</v>
      </c>
      <c r="E10" s="56">
        <v>15</v>
      </c>
      <c r="F10" s="56">
        <v>15</v>
      </c>
      <c r="G10" s="56">
        <v>15</v>
      </c>
      <c r="H10" s="56">
        <v>15</v>
      </c>
      <c r="I10" s="56">
        <v>15</v>
      </c>
      <c r="J10" s="56">
        <v>15</v>
      </c>
      <c r="K10" s="56">
        <v>15</v>
      </c>
      <c r="L10" s="56">
        <v>15</v>
      </c>
      <c r="M10" s="56">
        <v>15</v>
      </c>
      <c r="N10" s="56">
        <v>15</v>
      </c>
      <c r="O10" s="56">
        <v>15</v>
      </c>
      <c r="P10" s="56">
        <v>15</v>
      </c>
      <c r="R10" s="56">
        <v>15</v>
      </c>
      <c r="S10" s="56">
        <v>15</v>
      </c>
      <c r="T10" s="56">
        <v>15</v>
      </c>
      <c r="U10" s="56">
        <v>15</v>
      </c>
      <c r="V10" s="56">
        <v>15</v>
      </c>
      <c r="W10" s="50">
        <v>15</v>
      </c>
    </row>
    <row r="11" spans="2:23" x14ac:dyDescent="0.25">
      <c r="B11" s="135" t="s">
        <v>84</v>
      </c>
      <c r="C11" t="s">
        <v>82</v>
      </c>
      <c r="D11" s="56">
        <v>2</v>
      </c>
      <c r="E11" s="56">
        <v>2</v>
      </c>
      <c r="F11" s="56">
        <v>2</v>
      </c>
      <c r="G11" s="56">
        <v>2</v>
      </c>
      <c r="H11" s="56">
        <v>2</v>
      </c>
      <c r="I11" s="56">
        <v>2</v>
      </c>
      <c r="J11" s="56">
        <v>2</v>
      </c>
      <c r="K11" s="56">
        <v>2</v>
      </c>
      <c r="L11" s="56">
        <v>2</v>
      </c>
      <c r="M11" s="56">
        <v>2</v>
      </c>
      <c r="N11" s="56">
        <v>2</v>
      </c>
      <c r="O11" s="56">
        <v>2</v>
      </c>
      <c r="P11" s="56">
        <v>2</v>
      </c>
      <c r="R11" s="56">
        <v>2</v>
      </c>
      <c r="S11" s="56">
        <v>2</v>
      </c>
      <c r="T11" s="56">
        <v>2</v>
      </c>
      <c r="U11" s="56">
        <v>2</v>
      </c>
      <c r="V11" s="56">
        <v>2</v>
      </c>
      <c r="W11" s="50">
        <v>2</v>
      </c>
    </row>
    <row r="12" spans="2:23" x14ac:dyDescent="0.25">
      <c r="B12" s="135" t="s">
        <v>85</v>
      </c>
      <c r="C12" t="s">
        <v>82</v>
      </c>
      <c r="D12" s="56">
        <v>36</v>
      </c>
      <c r="E12" s="56">
        <v>36</v>
      </c>
      <c r="F12" s="56">
        <v>36</v>
      </c>
      <c r="G12" s="56">
        <v>36</v>
      </c>
      <c r="H12" s="56">
        <v>36</v>
      </c>
      <c r="I12" s="56">
        <v>36</v>
      </c>
      <c r="J12" s="56">
        <v>36</v>
      </c>
      <c r="K12" s="56">
        <v>36</v>
      </c>
      <c r="L12" s="56">
        <v>36</v>
      </c>
      <c r="M12" s="56">
        <v>36</v>
      </c>
      <c r="N12" s="56">
        <v>36</v>
      </c>
      <c r="O12" s="56">
        <v>36</v>
      </c>
      <c r="P12" s="56">
        <v>36</v>
      </c>
      <c r="R12" s="56">
        <v>36</v>
      </c>
      <c r="S12" s="56">
        <v>36</v>
      </c>
      <c r="T12" s="56">
        <v>36</v>
      </c>
      <c r="U12" s="56">
        <v>36</v>
      </c>
      <c r="V12" s="56">
        <v>36</v>
      </c>
      <c r="W12" s="50">
        <v>36</v>
      </c>
    </row>
    <row r="13" spans="2:23" x14ac:dyDescent="0.25">
      <c r="B13" s="135" t="s">
        <v>86</v>
      </c>
      <c r="C13" t="s">
        <v>87</v>
      </c>
      <c r="D13" s="56">
        <v>750</v>
      </c>
      <c r="E13" s="56">
        <v>750</v>
      </c>
      <c r="F13" s="56">
        <v>750</v>
      </c>
      <c r="G13" s="56">
        <v>750</v>
      </c>
      <c r="H13" s="56">
        <v>750</v>
      </c>
      <c r="I13" s="56">
        <v>750</v>
      </c>
      <c r="J13" s="56">
        <v>750</v>
      </c>
      <c r="K13" s="56">
        <v>750</v>
      </c>
      <c r="L13" s="56">
        <v>750</v>
      </c>
      <c r="M13" s="56">
        <v>750</v>
      </c>
      <c r="N13" s="56">
        <v>750</v>
      </c>
      <c r="O13" s="56">
        <v>1250</v>
      </c>
      <c r="P13" s="56">
        <v>1250</v>
      </c>
      <c r="R13" s="56">
        <v>750</v>
      </c>
      <c r="S13" s="56">
        <v>750</v>
      </c>
      <c r="T13" s="56">
        <v>750</v>
      </c>
      <c r="U13" s="56">
        <v>750</v>
      </c>
      <c r="V13" s="56">
        <v>750</v>
      </c>
      <c r="W13" s="50">
        <v>750</v>
      </c>
    </row>
    <row r="14" spans="2:23" x14ac:dyDescent="0.25">
      <c r="B14" s="135" t="s">
        <v>88</v>
      </c>
      <c r="C14" t="s">
        <v>89</v>
      </c>
      <c r="D14" s="56">
        <v>27.78</v>
      </c>
      <c r="E14" s="56">
        <v>27.78</v>
      </c>
      <c r="F14" s="56">
        <v>27.78</v>
      </c>
      <c r="G14" s="56">
        <v>27.78</v>
      </c>
      <c r="H14" s="56">
        <v>27.78</v>
      </c>
      <c r="I14" s="56">
        <v>27.78</v>
      </c>
      <c r="J14" s="56">
        <v>27.78</v>
      </c>
      <c r="K14" s="56">
        <v>27.78</v>
      </c>
      <c r="L14" s="56">
        <v>27.78</v>
      </c>
      <c r="M14" s="56">
        <v>27.78</v>
      </c>
      <c r="N14" s="56">
        <v>27.78</v>
      </c>
      <c r="O14" s="56">
        <v>27.78</v>
      </c>
      <c r="P14" s="56">
        <v>27.78</v>
      </c>
      <c r="R14" s="56">
        <v>27.78</v>
      </c>
      <c r="S14" s="56">
        <v>27.78</v>
      </c>
      <c r="T14" s="56">
        <v>27.78</v>
      </c>
      <c r="U14" s="56">
        <v>27.78</v>
      </c>
      <c r="V14" s="56">
        <v>27.78</v>
      </c>
      <c r="W14" s="50">
        <v>27.78</v>
      </c>
    </row>
    <row r="15" spans="2:23" x14ac:dyDescent="0.25">
      <c r="B15" s="135" t="s">
        <v>90</v>
      </c>
      <c r="C15" t="s">
        <v>82</v>
      </c>
      <c r="D15" s="56">
        <v>53.995680345572353</v>
      </c>
      <c r="E15" s="56">
        <v>53.995680345572353</v>
      </c>
      <c r="F15" s="56">
        <v>53.995680345572353</v>
      </c>
      <c r="G15" s="56">
        <v>53.995680345572353</v>
      </c>
      <c r="H15" s="56">
        <v>53.995680345572353</v>
      </c>
      <c r="I15" s="56">
        <v>53.995680345572353</v>
      </c>
      <c r="J15" s="56">
        <v>53.995680345572353</v>
      </c>
      <c r="K15" s="56">
        <v>53.995680345572353</v>
      </c>
      <c r="L15" s="56">
        <v>53.995680345572353</v>
      </c>
      <c r="M15" s="56">
        <v>53.995680345572353</v>
      </c>
      <c r="N15" s="56">
        <v>53.995680345572353</v>
      </c>
      <c r="O15" s="56">
        <v>89.992800575953922</v>
      </c>
      <c r="P15" s="56">
        <v>89.992800575953922</v>
      </c>
      <c r="R15" s="56">
        <v>53.995680345572353</v>
      </c>
      <c r="S15" s="56">
        <v>53.995680345572353</v>
      </c>
      <c r="T15" s="56">
        <v>53.995680345572353</v>
      </c>
      <c r="U15" s="56">
        <v>53.995680345572353</v>
      </c>
      <c r="V15" s="56">
        <v>53.995680345572353</v>
      </c>
      <c r="W15" s="50">
        <v>53.995680345572353</v>
      </c>
    </row>
    <row r="16" spans="2:23" x14ac:dyDescent="0.25">
      <c r="B16" s="135" t="s">
        <v>91</v>
      </c>
      <c r="C16" t="s">
        <v>82</v>
      </c>
      <c r="D16" s="56">
        <v>87.995680345572353</v>
      </c>
      <c r="E16" s="56">
        <v>87.995680345572353</v>
      </c>
      <c r="F16" s="56">
        <v>87.995680345572353</v>
      </c>
      <c r="G16" s="56">
        <v>87.995680345572353</v>
      </c>
      <c r="H16" s="56">
        <v>87.995680345572353</v>
      </c>
      <c r="I16" s="56">
        <v>87.995680345572353</v>
      </c>
      <c r="J16" s="56">
        <v>87.995680345572353</v>
      </c>
      <c r="K16" s="56">
        <v>87.995680345572353</v>
      </c>
      <c r="L16" s="56">
        <v>87.995680345572353</v>
      </c>
      <c r="M16" s="56">
        <v>87.995680345572353</v>
      </c>
      <c r="N16" s="56">
        <v>87.995680345572353</v>
      </c>
      <c r="O16" s="56">
        <v>123.99280057595392</v>
      </c>
      <c r="P16" s="56">
        <v>123.99280057595392</v>
      </c>
      <c r="R16" s="56">
        <v>87.995680345572353</v>
      </c>
      <c r="S16" s="56">
        <v>87.995680345572353</v>
      </c>
      <c r="T16" s="56">
        <v>87.995680345572353</v>
      </c>
      <c r="U16" s="56">
        <v>87.995680345572353</v>
      </c>
      <c r="V16" s="56">
        <v>87.995680345572353</v>
      </c>
      <c r="W16" s="50">
        <v>87.995680345572353</v>
      </c>
    </row>
    <row r="17" spans="2:23" x14ac:dyDescent="0.25">
      <c r="B17" s="135" t="s">
        <v>92</v>
      </c>
      <c r="C17" t="s">
        <v>82</v>
      </c>
      <c r="D17" s="56">
        <v>106.99568034557235</v>
      </c>
      <c r="E17" s="56">
        <v>106.99568034557235</v>
      </c>
      <c r="F17" s="56">
        <v>106.99568034557235</v>
      </c>
      <c r="G17" s="56">
        <v>106.99568034557235</v>
      </c>
      <c r="H17" s="56">
        <v>106.99568034557235</v>
      </c>
      <c r="I17" s="56">
        <v>106.99568034557235</v>
      </c>
      <c r="J17" s="56">
        <v>106.99568034557235</v>
      </c>
      <c r="K17" s="56">
        <v>106.99568034557235</v>
      </c>
      <c r="L17" s="56">
        <v>106.99568034557235</v>
      </c>
      <c r="M17" s="56">
        <v>106.99568034557235</v>
      </c>
      <c r="N17" s="56">
        <v>106.99568034557235</v>
      </c>
      <c r="O17" s="56">
        <v>142.99280057595394</v>
      </c>
      <c r="P17" s="56">
        <v>142.99280057595394</v>
      </c>
      <c r="R17" s="56">
        <v>106.99568034557235</v>
      </c>
      <c r="S17" s="56">
        <v>106.99568034557235</v>
      </c>
      <c r="T17" s="56">
        <v>106.99568034557235</v>
      </c>
      <c r="U17" s="56">
        <v>106.99568034557235</v>
      </c>
      <c r="V17" s="56">
        <v>106.99568034557235</v>
      </c>
      <c r="W17" s="50">
        <v>106.99568034557235</v>
      </c>
    </row>
    <row r="18" spans="2:23" x14ac:dyDescent="0.25">
      <c r="B18" s="135" t="s">
        <v>93</v>
      </c>
      <c r="C18" t="s">
        <v>82</v>
      </c>
      <c r="D18" s="56">
        <v>8322</v>
      </c>
      <c r="E18" s="56">
        <v>8322</v>
      </c>
      <c r="F18" s="56">
        <v>8322</v>
      </c>
      <c r="G18" s="56">
        <v>8322</v>
      </c>
      <c r="H18" s="56">
        <v>8322</v>
      </c>
      <c r="I18" s="56">
        <v>8322</v>
      </c>
      <c r="J18" s="56">
        <v>8322</v>
      </c>
      <c r="K18" s="56">
        <v>8322</v>
      </c>
      <c r="L18" s="56">
        <v>8322</v>
      </c>
      <c r="M18" s="56">
        <v>8322</v>
      </c>
      <c r="N18" s="56">
        <v>8322</v>
      </c>
      <c r="O18" s="56">
        <v>8322</v>
      </c>
      <c r="P18" s="56">
        <v>8322</v>
      </c>
      <c r="R18" s="56">
        <v>8322</v>
      </c>
      <c r="S18" s="56">
        <v>8322</v>
      </c>
      <c r="T18" s="56">
        <v>8322</v>
      </c>
      <c r="U18" s="56">
        <v>8322</v>
      </c>
      <c r="V18" s="56">
        <v>8322</v>
      </c>
      <c r="W18" s="50">
        <v>8322</v>
      </c>
    </row>
    <row r="19" spans="2:23" x14ac:dyDescent="0.25">
      <c r="B19" s="135" t="s">
        <v>94</v>
      </c>
      <c r="C19" t="s">
        <v>95</v>
      </c>
      <c r="D19" s="56">
        <v>94.572824112709242</v>
      </c>
      <c r="E19" s="56">
        <v>94.572824112709242</v>
      </c>
      <c r="F19" s="56">
        <v>94.572824112709242</v>
      </c>
      <c r="G19" s="56">
        <v>94.572824112709242</v>
      </c>
      <c r="H19" s="56">
        <v>94.572824112709242</v>
      </c>
      <c r="I19" s="56">
        <v>94.572824112709242</v>
      </c>
      <c r="J19" s="56">
        <v>94.572824112709242</v>
      </c>
      <c r="K19" s="56">
        <v>94.572824112709242</v>
      </c>
      <c r="L19" s="56">
        <v>94.572824112709242</v>
      </c>
      <c r="M19" s="56">
        <v>94.572824112709242</v>
      </c>
      <c r="N19" s="56">
        <v>94.572824112709242</v>
      </c>
      <c r="O19" s="56"/>
      <c r="P19" s="56"/>
      <c r="R19" s="56">
        <v>94.572824112709242</v>
      </c>
      <c r="S19" s="56">
        <v>94.572824112709242</v>
      </c>
      <c r="T19" s="56">
        <v>94.572824112709242</v>
      </c>
      <c r="U19" s="56">
        <v>94.572824112709242</v>
      </c>
      <c r="V19" s="56">
        <v>94.572824112709242</v>
      </c>
      <c r="W19" s="50">
        <v>94.572824112709242</v>
      </c>
    </row>
    <row r="20" spans="2:23" x14ac:dyDescent="0.25">
      <c r="B20" s="135" t="s">
        <v>96</v>
      </c>
      <c r="C20" t="s">
        <v>95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58.198734247320218</v>
      </c>
      <c r="P20" s="56">
        <v>58.198734247320218</v>
      </c>
      <c r="W20" s="13"/>
    </row>
    <row r="21" spans="2:23" x14ac:dyDescent="0.25">
      <c r="B21" s="135" t="s">
        <v>97</v>
      </c>
      <c r="D21" s="56" t="s">
        <v>108</v>
      </c>
      <c r="E21" s="56" t="s">
        <v>108</v>
      </c>
      <c r="F21" s="56" t="s">
        <v>108</v>
      </c>
      <c r="G21" s="56" t="s">
        <v>108</v>
      </c>
      <c r="H21" s="56" t="s">
        <v>108</v>
      </c>
      <c r="I21" s="56" t="s">
        <v>108</v>
      </c>
      <c r="J21" s="56" t="s">
        <v>108</v>
      </c>
      <c r="K21" s="56" t="s">
        <v>108</v>
      </c>
      <c r="L21" s="56" t="s">
        <v>108</v>
      </c>
      <c r="M21" s="56" t="s">
        <v>108</v>
      </c>
      <c r="N21" s="56" t="s">
        <v>108</v>
      </c>
      <c r="O21" s="56" t="s">
        <v>109</v>
      </c>
      <c r="P21" s="56" t="s">
        <v>109</v>
      </c>
      <c r="R21" t="s">
        <v>108</v>
      </c>
      <c r="S21" t="s">
        <v>108</v>
      </c>
      <c r="T21" t="s">
        <v>108</v>
      </c>
      <c r="U21" t="s">
        <v>108</v>
      </c>
      <c r="V21" t="s">
        <v>108</v>
      </c>
      <c r="W21" s="13" t="s">
        <v>108</v>
      </c>
    </row>
    <row r="22" spans="2:23" x14ac:dyDescent="0.25">
      <c r="B22" s="135" t="s">
        <v>98</v>
      </c>
      <c r="C22" t="s">
        <v>99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W22" s="13"/>
    </row>
    <row r="23" spans="2:23" x14ac:dyDescent="0.25">
      <c r="B23" s="135" t="s">
        <v>100</v>
      </c>
      <c r="C23" t="s">
        <v>99</v>
      </c>
      <c r="D23" s="56">
        <v>20</v>
      </c>
      <c r="E23" s="56">
        <v>20</v>
      </c>
      <c r="F23" s="56">
        <v>20</v>
      </c>
      <c r="G23" s="56">
        <v>20</v>
      </c>
      <c r="H23" s="56">
        <v>20</v>
      </c>
      <c r="I23" s="56">
        <v>20</v>
      </c>
      <c r="J23" s="56">
        <v>20</v>
      </c>
      <c r="K23" s="56">
        <v>20</v>
      </c>
      <c r="L23" s="56">
        <v>20</v>
      </c>
      <c r="M23" s="56">
        <v>20</v>
      </c>
      <c r="N23" s="56">
        <v>20</v>
      </c>
      <c r="O23" s="56">
        <v>20</v>
      </c>
      <c r="P23" s="56">
        <v>20</v>
      </c>
      <c r="R23">
        <v>20</v>
      </c>
      <c r="S23">
        <v>20</v>
      </c>
      <c r="T23">
        <v>20</v>
      </c>
      <c r="U23">
        <v>20</v>
      </c>
      <c r="V23">
        <v>20</v>
      </c>
      <c r="W23" s="13">
        <v>20</v>
      </c>
    </row>
    <row r="24" spans="2:23" x14ac:dyDescent="0.25">
      <c r="B24" s="12"/>
      <c r="W24" s="13"/>
    </row>
    <row r="25" spans="2:23" ht="18" x14ac:dyDescent="0.35">
      <c r="B25" s="207" t="s">
        <v>409</v>
      </c>
      <c r="C25" s="208"/>
      <c r="W25" s="13"/>
    </row>
    <row r="26" spans="2:23" ht="18" x14ac:dyDescent="0.35">
      <c r="B26" s="12" t="s">
        <v>102</v>
      </c>
      <c r="C26" t="s">
        <v>103</v>
      </c>
      <c r="D26" s="57">
        <v>2000</v>
      </c>
      <c r="E26" s="57">
        <v>2000</v>
      </c>
      <c r="F26" s="57">
        <v>2000</v>
      </c>
      <c r="G26" s="57">
        <v>2000</v>
      </c>
      <c r="H26" s="57">
        <v>2000</v>
      </c>
      <c r="I26" s="57">
        <v>2000</v>
      </c>
      <c r="J26" s="57">
        <v>2000</v>
      </c>
      <c r="K26" s="57">
        <v>2000</v>
      </c>
      <c r="L26" s="57">
        <v>2000</v>
      </c>
      <c r="M26" s="57">
        <v>2000</v>
      </c>
      <c r="N26" s="57">
        <v>2000</v>
      </c>
      <c r="O26" s="57">
        <v>10000</v>
      </c>
      <c r="P26" s="57">
        <v>30000</v>
      </c>
      <c r="Q26" s="4"/>
      <c r="R26" s="57">
        <v>2000</v>
      </c>
      <c r="S26" s="57">
        <v>2000</v>
      </c>
      <c r="T26" s="57">
        <v>2000</v>
      </c>
      <c r="U26" s="57">
        <v>2000</v>
      </c>
      <c r="V26" s="57">
        <v>2000</v>
      </c>
      <c r="W26" s="58">
        <v>2000</v>
      </c>
    </row>
    <row r="27" spans="2:23" x14ac:dyDescent="0.25">
      <c r="B27" s="12"/>
      <c r="D27" s="174"/>
      <c r="W27" s="13"/>
    </row>
    <row r="28" spans="2:23" ht="18" x14ac:dyDescent="0.35">
      <c r="B28" s="12" t="s">
        <v>104</v>
      </c>
      <c r="C28" t="s">
        <v>430</v>
      </c>
      <c r="D28" s="173">
        <v>189145.6482254185</v>
      </c>
      <c r="E28" s="173">
        <v>189145.6482254185</v>
      </c>
      <c r="F28" s="173">
        <v>189145.6482254185</v>
      </c>
      <c r="G28" s="173">
        <v>189145.6482254185</v>
      </c>
      <c r="H28" s="173">
        <v>189145.6482254185</v>
      </c>
      <c r="I28" s="173">
        <v>189145.6482254185</v>
      </c>
      <c r="J28" s="173">
        <v>189145.6482254185</v>
      </c>
      <c r="K28" s="173">
        <v>189145.6482254185</v>
      </c>
      <c r="L28" s="173">
        <v>189145.6482254185</v>
      </c>
      <c r="M28" s="173">
        <v>189145.6482254185</v>
      </c>
      <c r="N28" s="173">
        <v>189145.6482254185</v>
      </c>
      <c r="O28" s="173">
        <v>581987.34247320215</v>
      </c>
      <c r="P28" s="173">
        <v>1745962.0274196065</v>
      </c>
      <c r="R28" s="32">
        <v>189145.6482254185</v>
      </c>
      <c r="S28" s="32">
        <v>189145.6482254185</v>
      </c>
      <c r="T28" s="32">
        <v>189145.6482254185</v>
      </c>
      <c r="U28" s="32">
        <v>189145.6482254185</v>
      </c>
      <c r="V28" s="32">
        <v>189145.6482254185</v>
      </c>
      <c r="W28" s="38">
        <v>189145.6482254185</v>
      </c>
    </row>
    <row r="29" spans="2:23" x14ac:dyDescent="0.25">
      <c r="B29" s="1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R29" s="32"/>
      <c r="S29" s="32"/>
      <c r="T29" s="32"/>
      <c r="U29" s="32"/>
      <c r="V29" s="32"/>
      <c r="W29" s="38"/>
    </row>
    <row r="30" spans="2:23" ht="34.5" x14ac:dyDescent="0.35">
      <c r="B30" s="37" t="s">
        <v>431</v>
      </c>
      <c r="C30" t="s">
        <v>103</v>
      </c>
      <c r="D30" s="173">
        <v>342146.7</v>
      </c>
      <c r="E30" s="173">
        <v>878400.90000000014</v>
      </c>
      <c r="F30" s="173">
        <v>1194281.1000000001</v>
      </c>
      <c r="G30" s="173">
        <v>1790523.9000000001</v>
      </c>
      <c r="H30" s="173">
        <v>2483047.8000000003</v>
      </c>
      <c r="I30" s="173">
        <v>2903139.9000000004</v>
      </c>
      <c r="J30" s="173">
        <v>2568458.3529351619</v>
      </c>
      <c r="K30" s="173">
        <v>2032204.361592826</v>
      </c>
      <c r="L30" s="173">
        <v>1718962.9615928265</v>
      </c>
      <c r="M30" s="173">
        <v>1122367.5</v>
      </c>
      <c r="N30" s="173">
        <v>437112</v>
      </c>
      <c r="O30" s="173">
        <v>2500000</v>
      </c>
      <c r="P30" s="173">
        <v>15000000</v>
      </c>
      <c r="R30" s="32">
        <v>254513.7</v>
      </c>
      <c r="S30" s="32">
        <v>790767.69134233613</v>
      </c>
      <c r="T30" s="32">
        <v>1026998.7913423361</v>
      </c>
      <c r="U30" s="32">
        <v>1588950.5529351621</v>
      </c>
      <c r="V30" s="32">
        <v>2132596.452935162</v>
      </c>
      <c r="W30" s="38">
        <v>2465625.2529351618</v>
      </c>
    </row>
    <row r="31" spans="2:23" x14ac:dyDescent="0.25">
      <c r="B31" s="12" t="s">
        <v>105</v>
      </c>
      <c r="C31" t="s">
        <v>95</v>
      </c>
      <c r="D31">
        <v>2</v>
      </c>
      <c r="E31">
        <v>5</v>
      </c>
      <c r="F31">
        <v>7</v>
      </c>
      <c r="G31">
        <v>10</v>
      </c>
      <c r="H31">
        <v>14</v>
      </c>
      <c r="I31">
        <v>16</v>
      </c>
      <c r="J31">
        <v>14</v>
      </c>
      <c r="K31">
        <v>11</v>
      </c>
      <c r="L31">
        <v>10</v>
      </c>
      <c r="M31">
        <v>6</v>
      </c>
      <c r="N31">
        <v>3</v>
      </c>
      <c r="O31">
        <v>5</v>
      </c>
      <c r="P31">
        <v>9</v>
      </c>
      <c r="R31" s="56">
        <v>2</v>
      </c>
      <c r="S31" s="56">
        <v>5</v>
      </c>
      <c r="T31" s="56">
        <v>6</v>
      </c>
      <c r="U31" s="56">
        <v>9</v>
      </c>
      <c r="V31" s="56">
        <v>12</v>
      </c>
      <c r="W31" s="50">
        <v>14</v>
      </c>
    </row>
    <row r="32" spans="2:23" x14ac:dyDescent="0.25">
      <c r="B32" s="12"/>
      <c r="W32" s="13"/>
    </row>
    <row r="33" spans="2:23" x14ac:dyDescent="0.25">
      <c r="B33" s="207" t="s">
        <v>106</v>
      </c>
      <c r="C33" s="208"/>
      <c r="R33" s="56"/>
      <c r="S33" s="56"/>
      <c r="T33" s="56"/>
      <c r="U33" s="56"/>
      <c r="V33" s="56"/>
      <c r="W33" s="50"/>
    </row>
    <row r="34" spans="2:23" ht="18" x14ac:dyDescent="0.35">
      <c r="B34" s="12" t="s">
        <v>110</v>
      </c>
      <c r="C34" t="s">
        <v>103</v>
      </c>
      <c r="D34">
        <v>4000</v>
      </c>
      <c r="E34">
        <v>10000</v>
      </c>
      <c r="F34">
        <v>14000</v>
      </c>
      <c r="G34">
        <v>20000</v>
      </c>
      <c r="H34">
        <v>28000</v>
      </c>
      <c r="I34">
        <v>32000</v>
      </c>
      <c r="J34">
        <v>28000</v>
      </c>
      <c r="K34">
        <v>22000</v>
      </c>
      <c r="L34">
        <v>20000</v>
      </c>
      <c r="M34">
        <v>12000</v>
      </c>
      <c r="N34">
        <v>6000</v>
      </c>
      <c r="O34">
        <v>50000</v>
      </c>
      <c r="P34">
        <v>270000</v>
      </c>
      <c r="R34" s="56">
        <v>4000</v>
      </c>
      <c r="S34" s="56">
        <v>10000</v>
      </c>
      <c r="T34" s="56">
        <v>12000</v>
      </c>
      <c r="U34" s="56">
        <v>18000</v>
      </c>
      <c r="V34" s="56">
        <v>24000</v>
      </c>
      <c r="W34" s="50">
        <v>28000</v>
      </c>
    </row>
    <row r="35" spans="2:23" x14ac:dyDescent="0.25">
      <c r="B35" s="12" t="s">
        <v>107</v>
      </c>
      <c r="C35" s="59">
        <v>1.2</v>
      </c>
      <c r="D35">
        <v>4800</v>
      </c>
      <c r="E35">
        <v>12000</v>
      </c>
      <c r="F35">
        <v>16800</v>
      </c>
      <c r="G35">
        <v>24000</v>
      </c>
      <c r="H35">
        <v>33600</v>
      </c>
      <c r="I35">
        <v>38400</v>
      </c>
      <c r="J35">
        <v>33600</v>
      </c>
      <c r="K35">
        <v>26400</v>
      </c>
      <c r="L35">
        <v>24000</v>
      </c>
      <c r="M35">
        <v>14400</v>
      </c>
      <c r="N35">
        <v>7200</v>
      </c>
      <c r="O35">
        <v>60000</v>
      </c>
      <c r="P35">
        <v>324000</v>
      </c>
      <c r="R35" s="56">
        <v>4800</v>
      </c>
      <c r="S35" s="56">
        <v>12000</v>
      </c>
      <c r="T35" s="56">
        <v>14400</v>
      </c>
      <c r="U35" s="56">
        <v>21600</v>
      </c>
      <c r="V35" s="56">
        <v>28800</v>
      </c>
      <c r="W35" s="50">
        <v>33600</v>
      </c>
    </row>
    <row r="36" spans="2:23" ht="15.75" thickBot="1" x14ac:dyDescent="0.3">
      <c r="B36" s="14"/>
      <c r="C36" s="60">
        <v>3</v>
      </c>
      <c r="D36" s="15">
        <v>12000</v>
      </c>
      <c r="E36" s="15">
        <v>30000</v>
      </c>
      <c r="F36" s="15">
        <v>42000</v>
      </c>
      <c r="G36" s="15">
        <v>60000</v>
      </c>
      <c r="H36" s="15">
        <v>84000</v>
      </c>
      <c r="I36" s="15">
        <v>96000</v>
      </c>
      <c r="J36" s="15">
        <v>84000</v>
      </c>
      <c r="K36" s="15">
        <v>66000</v>
      </c>
      <c r="L36" s="15">
        <v>60000</v>
      </c>
      <c r="M36" s="15">
        <v>36000</v>
      </c>
      <c r="N36" s="15">
        <v>18000</v>
      </c>
      <c r="O36" s="15">
        <v>150000</v>
      </c>
      <c r="P36" s="15">
        <v>810000</v>
      </c>
      <c r="Q36" s="15"/>
      <c r="R36" s="61">
        <v>12000</v>
      </c>
      <c r="S36" s="61">
        <v>30000</v>
      </c>
      <c r="T36" s="61">
        <v>36000</v>
      </c>
      <c r="U36" s="61">
        <v>54000</v>
      </c>
      <c r="V36" s="61">
        <v>72000</v>
      </c>
      <c r="W36" s="52">
        <v>84000</v>
      </c>
    </row>
  </sheetData>
  <mergeCells count="3">
    <mergeCell ref="B25:C25"/>
    <mergeCell ref="B33:C33"/>
    <mergeCell ref="B8:C8"/>
  </mergeCells>
  <dataValidations count="1">
    <dataValidation type="list" allowBlank="1" showInputMessage="1" showErrorMessage="1" sqref="D26:P26 R26:W26" xr:uid="{00000000-0002-0000-0E00-000000000000}">
      <formula1>"2000,4000,6000,8000,10000,20000,30000,40000,50000"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45"/>
  <sheetViews>
    <sheetView zoomScale="70" zoomScaleNormal="70" workbookViewId="0">
      <selection activeCell="X39" sqref="X39"/>
    </sheetView>
  </sheetViews>
  <sheetFormatPr baseColWidth="10" defaultRowHeight="15" x14ac:dyDescent="0.25"/>
  <cols>
    <col min="2" max="2" width="28.7109375" customWidth="1"/>
    <col min="3" max="3" width="15.7109375" bestFit="1" customWidth="1"/>
    <col min="4" max="4" width="13.5703125" bestFit="1" customWidth="1"/>
    <col min="5" max="5" width="13.85546875" bestFit="1" customWidth="1"/>
    <col min="6" max="6" width="15.140625" bestFit="1" customWidth="1"/>
    <col min="7" max="7" width="13.85546875" bestFit="1" customWidth="1"/>
    <col min="8" max="8" width="14" bestFit="1" customWidth="1"/>
    <col min="9" max="9" width="19.140625" bestFit="1" customWidth="1"/>
    <col min="10" max="10" width="16.85546875" bestFit="1" customWidth="1"/>
    <col min="11" max="11" width="7.42578125" bestFit="1" customWidth="1"/>
    <col min="12" max="12" width="7.140625" bestFit="1" customWidth="1"/>
    <col min="13" max="13" width="13.140625" bestFit="1" customWidth="1"/>
    <col min="14" max="14" width="10.140625" bestFit="1" customWidth="1"/>
    <col min="16" max="16" width="15.42578125" bestFit="1" customWidth="1"/>
  </cols>
  <sheetData>
    <row r="1" spans="2:18" ht="15.75" thickBot="1" x14ac:dyDescent="0.3"/>
    <row r="2" spans="2:18" x14ac:dyDescent="0.25">
      <c r="B2" s="17" t="s">
        <v>47</v>
      </c>
      <c r="C2" s="18"/>
      <c r="D2" s="18"/>
      <c r="E2" s="19"/>
      <c r="G2" s="9"/>
      <c r="H2" s="171" t="s">
        <v>114</v>
      </c>
      <c r="I2" s="172" t="s">
        <v>115</v>
      </c>
    </row>
    <row r="3" spans="2:18" x14ac:dyDescent="0.25">
      <c r="B3" s="5" t="s">
        <v>62</v>
      </c>
      <c r="C3" s="20" t="s">
        <v>1</v>
      </c>
      <c r="D3" s="20"/>
      <c r="E3" s="6" t="s">
        <v>63</v>
      </c>
      <c r="G3" s="12" t="s">
        <v>109</v>
      </c>
      <c r="H3" s="22" t="s">
        <v>118</v>
      </c>
      <c r="I3" s="21" t="s">
        <v>121</v>
      </c>
    </row>
    <row r="4" spans="2:18" ht="30.75" thickBot="1" x14ac:dyDescent="0.3">
      <c r="B4" s="7" t="s">
        <v>64</v>
      </c>
      <c r="C4" s="23" t="s">
        <v>65</v>
      </c>
      <c r="D4" s="23"/>
      <c r="E4" s="8">
        <v>2018</v>
      </c>
      <c r="G4" s="12" t="s">
        <v>108</v>
      </c>
      <c r="H4" s="22" t="s">
        <v>119</v>
      </c>
      <c r="I4" s="21" t="s">
        <v>117</v>
      </c>
    </row>
    <row r="5" spans="2:18" ht="15.75" thickBot="1" x14ac:dyDescent="0.3">
      <c r="G5" s="14" t="s">
        <v>112</v>
      </c>
      <c r="H5" s="23" t="s">
        <v>120</v>
      </c>
      <c r="I5" s="24" t="s">
        <v>116</v>
      </c>
    </row>
    <row r="7" spans="2:18" ht="15.75" thickBot="1" x14ac:dyDescent="0.3"/>
    <row r="8" spans="2:18" ht="15.75" thickBot="1" x14ac:dyDescent="0.3">
      <c r="B8" s="211" t="s">
        <v>432</v>
      </c>
      <c r="C8" s="212"/>
      <c r="D8" s="212"/>
      <c r="E8" s="212"/>
      <c r="F8" s="212"/>
      <c r="G8" s="212"/>
      <c r="H8" s="213"/>
      <c r="J8" s="214" t="s">
        <v>128</v>
      </c>
      <c r="K8" s="215"/>
      <c r="L8" s="215"/>
      <c r="M8" s="215"/>
      <c r="N8" s="28"/>
      <c r="O8" s="215" t="s">
        <v>129</v>
      </c>
      <c r="P8" s="215"/>
      <c r="Q8" s="215"/>
      <c r="R8" s="216"/>
    </row>
    <row r="9" spans="2:18" ht="18" x14ac:dyDescent="0.35">
      <c r="B9" s="12"/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s="13" t="s">
        <v>127</v>
      </c>
      <c r="J9" s="12">
        <v>2000</v>
      </c>
      <c r="K9" t="s">
        <v>103</v>
      </c>
      <c r="L9" t="s">
        <v>130</v>
      </c>
      <c r="M9" s="32">
        <v>7831.8450000000003</v>
      </c>
      <c r="N9" s="2"/>
      <c r="O9">
        <v>2000</v>
      </c>
      <c r="P9" t="s">
        <v>103</v>
      </c>
      <c r="Q9">
        <v>233</v>
      </c>
      <c r="R9" s="13" t="s">
        <v>131</v>
      </c>
    </row>
    <row r="10" spans="2:18" ht="18" x14ac:dyDescent="0.35">
      <c r="B10" s="12">
        <v>2030</v>
      </c>
      <c r="C10" s="2">
        <v>53.132446808510629</v>
      </c>
      <c r="D10" s="2">
        <v>58.075000000000003</v>
      </c>
      <c r="E10" s="2">
        <v>63.017553191489355</v>
      </c>
      <c r="F10" s="2">
        <f>G10*0.66</f>
        <v>26.400000000000002</v>
      </c>
      <c r="G10" s="2">
        <v>40</v>
      </c>
      <c r="H10" s="27">
        <f>G10*1.33</f>
        <v>53.2</v>
      </c>
      <c r="J10" s="12">
        <v>4000</v>
      </c>
      <c r="K10" t="s">
        <v>103</v>
      </c>
      <c r="L10" t="s">
        <v>130</v>
      </c>
      <c r="M10" s="32">
        <v>8951.1974999999984</v>
      </c>
      <c r="N10" s="2"/>
      <c r="O10">
        <v>4000</v>
      </c>
      <c r="P10" t="s">
        <v>103</v>
      </c>
      <c r="Q10">
        <v>240</v>
      </c>
      <c r="R10" s="13" t="s">
        <v>131</v>
      </c>
    </row>
    <row r="11" spans="2:18" ht="18" x14ac:dyDescent="0.35">
      <c r="B11" s="12">
        <v>2031</v>
      </c>
      <c r="C11" s="2">
        <f>(C$15-C$10)/5 +C10</f>
        <v>57.151534589665644</v>
      </c>
      <c r="D11" s="2">
        <f>(D$15-D$10)/5 +D10</f>
        <v>63.266400000000004</v>
      </c>
      <c r="E11" s="2">
        <f>(E$15-E$10)/5 +E10</f>
        <v>69.141173981762918</v>
      </c>
      <c r="F11" s="2">
        <f t="shared" ref="F11:F30" si="0">G11*0.66</f>
        <v>26.400000000000002</v>
      </c>
      <c r="G11" s="2">
        <v>40</v>
      </c>
      <c r="H11" s="27">
        <f t="shared" ref="H11:H30" si="1">G11*1.33</f>
        <v>53.2</v>
      </c>
      <c r="J11" s="12">
        <v>6000</v>
      </c>
      <c r="K11" t="s">
        <v>103</v>
      </c>
      <c r="L11" t="s">
        <v>130</v>
      </c>
      <c r="M11" s="32">
        <v>10070.550000000001</v>
      </c>
      <c r="N11" s="2"/>
      <c r="O11">
        <v>6000</v>
      </c>
      <c r="P11" t="s">
        <v>103</v>
      </c>
      <c r="Q11">
        <v>248</v>
      </c>
      <c r="R11" s="13" t="s">
        <v>131</v>
      </c>
    </row>
    <row r="12" spans="2:18" ht="18" x14ac:dyDescent="0.35">
      <c r="B12" s="12">
        <v>2032</v>
      </c>
      <c r="C12" s="2">
        <f t="shared" ref="C12:E14" si="2">(C$15-C$10)/5 +C11</f>
        <v>61.170622370820659</v>
      </c>
      <c r="D12" s="2">
        <f t="shared" si="2"/>
        <v>68.457800000000006</v>
      </c>
      <c r="E12" s="2">
        <f t="shared" si="2"/>
        <v>75.264794772036481</v>
      </c>
      <c r="F12" s="2">
        <f t="shared" si="0"/>
        <v>26.400000000000002</v>
      </c>
      <c r="G12" s="2">
        <v>40</v>
      </c>
      <c r="H12" s="27">
        <f t="shared" si="1"/>
        <v>53.2</v>
      </c>
      <c r="J12" s="12">
        <v>8000</v>
      </c>
      <c r="K12" t="s">
        <v>103</v>
      </c>
      <c r="L12" t="s">
        <v>130</v>
      </c>
      <c r="M12" s="32">
        <v>11189.9025</v>
      </c>
      <c r="N12" s="2"/>
      <c r="O12">
        <v>8000</v>
      </c>
      <c r="P12" t="s">
        <v>103</v>
      </c>
      <c r="Q12">
        <v>256</v>
      </c>
      <c r="R12" s="13" t="s">
        <v>131</v>
      </c>
    </row>
    <row r="13" spans="2:18" ht="18" x14ac:dyDescent="0.35">
      <c r="B13" s="12">
        <v>2033</v>
      </c>
      <c r="C13" s="2">
        <f t="shared" si="2"/>
        <v>65.189710151975675</v>
      </c>
      <c r="D13" s="2">
        <f t="shared" si="2"/>
        <v>73.649200000000008</v>
      </c>
      <c r="E13" s="2">
        <f t="shared" si="2"/>
        <v>81.388415562310044</v>
      </c>
      <c r="F13" s="2">
        <f t="shared" si="0"/>
        <v>26.400000000000002</v>
      </c>
      <c r="G13" s="2">
        <v>40</v>
      </c>
      <c r="H13" s="27">
        <f t="shared" si="1"/>
        <v>53.2</v>
      </c>
      <c r="J13" s="12">
        <v>10000</v>
      </c>
      <c r="K13" t="s">
        <v>103</v>
      </c>
      <c r="L13" t="s">
        <v>130</v>
      </c>
      <c r="M13" s="32">
        <v>12309.254999999999</v>
      </c>
      <c r="N13" s="2"/>
      <c r="O13">
        <v>10000</v>
      </c>
      <c r="P13" t="s">
        <v>103</v>
      </c>
      <c r="Q13">
        <v>263</v>
      </c>
      <c r="R13" s="13" t="s">
        <v>131</v>
      </c>
    </row>
    <row r="14" spans="2:18" ht="18" x14ac:dyDescent="0.35">
      <c r="B14" s="12">
        <v>2034</v>
      </c>
      <c r="C14" s="2">
        <f t="shared" si="2"/>
        <v>69.208797933130683</v>
      </c>
      <c r="D14" s="2">
        <f t="shared" si="2"/>
        <v>78.840600000000009</v>
      </c>
      <c r="E14" s="2">
        <f t="shared" si="2"/>
        <v>87.512036352583607</v>
      </c>
      <c r="F14" s="2">
        <f t="shared" si="0"/>
        <v>26.400000000000002</v>
      </c>
      <c r="G14" s="2">
        <v>40</v>
      </c>
      <c r="H14" s="27">
        <f t="shared" si="1"/>
        <v>53.2</v>
      </c>
      <c r="J14" s="12">
        <v>20000</v>
      </c>
      <c r="K14" t="s">
        <v>103</v>
      </c>
      <c r="L14" t="s">
        <v>130</v>
      </c>
      <c r="M14" s="32">
        <v>17906.017499999998</v>
      </c>
      <c r="N14" s="2"/>
      <c r="O14">
        <v>20000</v>
      </c>
      <c r="P14" t="s">
        <v>103</v>
      </c>
      <c r="Q14">
        <v>301</v>
      </c>
      <c r="R14" s="13" t="s">
        <v>131</v>
      </c>
    </row>
    <row r="15" spans="2:18" ht="18" x14ac:dyDescent="0.35">
      <c r="B15" s="12">
        <v>2035</v>
      </c>
      <c r="C15" s="2">
        <v>73.227885714285705</v>
      </c>
      <c r="D15" s="2">
        <v>84.032000000000011</v>
      </c>
      <c r="E15" s="2">
        <v>93.635657142857141</v>
      </c>
      <c r="F15" s="2">
        <f t="shared" si="0"/>
        <v>26.400000000000002</v>
      </c>
      <c r="G15" s="2">
        <v>40</v>
      </c>
      <c r="H15" s="27">
        <f t="shared" si="1"/>
        <v>53.2</v>
      </c>
      <c r="J15" s="12">
        <v>30000</v>
      </c>
      <c r="K15" t="s">
        <v>103</v>
      </c>
      <c r="L15" t="s">
        <v>130</v>
      </c>
      <c r="M15" s="32">
        <v>23502.78</v>
      </c>
      <c r="N15" s="2"/>
      <c r="O15">
        <v>30000</v>
      </c>
      <c r="P15" t="s">
        <v>103</v>
      </c>
      <c r="Q15">
        <v>339</v>
      </c>
      <c r="R15" s="13" t="s">
        <v>131</v>
      </c>
    </row>
    <row r="16" spans="2:18" ht="18" x14ac:dyDescent="0.35">
      <c r="B16" s="12">
        <v>2036</v>
      </c>
      <c r="C16" s="2">
        <f>(C$20-C$15)/5 +C15</f>
        <v>73.485124360902248</v>
      </c>
      <c r="D16" s="2">
        <f>(D$20-D$15)/5 +D15</f>
        <v>85.203600000000009</v>
      </c>
      <c r="E16" s="2">
        <f>(E$20-E$15)/5 +E15</f>
        <v>95.961709924812027</v>
      </c>
      <c r="F16" s="2">
        <f t="shared" si="0"/>
        <v>26.400000000000002</v>
      </c>
      <c r="G16" s="2">
        <v>40</v>
      </c>
      <c r="H16" s="27">
        <f t="shared" si="1"/>
        <v>53.2</v>
      </c>
      <c r="J16" s="12">
        <v>40000</v>
      </c>
      <c r="K16" t="s">
        <v>103</v>
      </c>
      <c r="L16" t="s">
        <v>130</v>
      </c>
      <c r="M16" s="32">
        <v>29099.5425</v>
      </c>
      <c r="N16" s="2"/>
      <c r="O16">
        <v>40000</v>
      </c>
      <c r="P16" t="s">
        <v>103</v>
      </c>
      <c r="Q16">
        <v>377</v>
      </c>
      <c r="R16" s="13" t="s">
        <v>131</v>
      </c>
    </row>
    <row r="17" spans="2:20" ht="18.75" thickBot="1" x14ac:dyDescent="0.4">
      <c r="B17" s="12">
        <v>2037</v>
      </c>
      <c r="C17" s="2">
        <f t="shared" ref="C17:E19" si="3">(C$20-C$15)/5 +C16</f>
        <v>73.74236300751879</v>
      </c>
      <c r="D17" s="2">
        <f t="shared" si="3"/>
        <v>86.375200000000007</v>
      </c>
      <c r="E17" s="2">
        <f t="shared" si="3"/>
        <v>98.287762706766912</v>
      </c>
      <c r="F17" s="2">
        <f t="shared" si="0"/>
        <v>26.400000000000002</v>
      </c>
      <c r="G17" s="2">
        <v>40</v>
      </c>
      <c r="H17" s="27">
        <f t="shared" si="1"/>
        <v>53.2</v>
      </c>
      <c r="J17" s="14">
        <v>50000</v>
      </c>
      <c r="K17" s="15" t="s">
        <v>103</v>
      </c>
      <c r="L17" s="15" t="s">
        <v>130</v>
      </c>
      <c r="M17" s="33">
        <v>34696.305</v>
      </c>
      <c r="N17" s="26"/>
      <c r="O17" s="15">
        <v>50000</v>
      </c>
      <c r="P17" s="15" t="s">
        <v>103</v>
      </c>
      <c r="Q17" s="15">
        <v>415</v>
      </c>
      <c r="R17" s="16" t="s">
        <v>131</v>
      </c>
    </row>
    <row r="18" spans="2:20" ht="15.75" thickBot="1" x14ac:dyDescent="0.3">
      <c r="B18" s="12">
        <v>2038</v>
      </c>
      <c r="C18" s="2">
        <f t="shared" si="3"/>
        <v>73.999601654135333</v>
      </c>
      <c r="D18" s="2">
        <f t="shared" si="3"/>
        <v>87.546800000000005</v>
      </c>
      <c r="E18" s="2">
        <f t="shared" si="3"/>
        <v>100.6138154887218</v>
      </c>
      <c r="F18" s="2">
        <f t="shared" si="0"/>
        <v>26.400000000000002</v>
      </c>
      <c r="G18" s="2">
        <v>40</v>
      </c>
      <c r="H18" s="27">
        <f t="shared" si="1"/>
        <v>53.2</v>
      </c>
    </row>
    <row r="19" spans="2:20" ht="15.75" thickBot="1" x14ac:dyDescent="0.3">
      <c r="B19" s="12">
        <v>2039</v>
      </c>
      <c r="C19" s="2">
        <f t="shared" si="3"/>
        <v>74.256840300751875</v>
      </c>
      <c r="D19" s="2">
        <f t="shared" si="3"/>
        <v>88.718400000000003</v>
      </c>
      <c r="E19" s="2">
        <f t="shared" si="3"/>
        <v>102.93986827067668</v>
      </c>
      <c r="F19" s="2">
        <f t="shared" si="0"/>
        <v>26.400000000000002</v>
      </c>
      <c r="G19" s="2">
        <v>40</v>
      </c>
      <c r="H19" s="27">
        <f t="shared" si="1"/>
        <v>53.2</v>
      </c>
      <c r="J19" s="211" t="s">
        <v>205</v>
      </c>
      <c r="K19" s="212"/>
      <c r="L19" s="212"/>
      <c r="M19" s="212"/>
      <c r="N19" s="212"/>
      <c r="O19" s="212"/>
      <c r="P19" s="212"/>
      <c r="Q19" s="212"/>
      <c r="R19" s="212"/>
      <c r="S19" s="212"/>
      <c r="T19" s="213"/>
    </row>
    <row r="20" spans="2:20" x14ac:dyDescent="0.25">
      <c r="B20" s="12">
        <v>2040</v>
      </c>
      <c r="C20" s="2">
        <v>74.514078947368418</v>
      </c>
      <c r="D20" s="2">
        <v>89.89</v>
      </c>
      <c r="E20" s="2">
        <v>105.2659210526316</v>
      </c>
      <c r="F20" s="2">
        <f t="shared" si="0"/>
        <v>26.400000000000002</v>
      </c>
      <c r="G20" s="2">
        <v>40</v>
      </c>
      <c r="H20" s="27">
        <f t="shared" si="1"/>
        <v>53.2</v>
      </c>
      <c r="J20" s="214" t="s">
        <v>5</v>
      </c>
      <c r="K20" s="215"/>
      <c r="L20" s="215"/>
      <c r="M20" s="215"/>
      <c r="N20" s="215"/>
      <c r="O20" s="28"/>
      <c r="P20" s="215" t="s">
        <v>10</v>
      </c>
      <c r="Q20" s="215"/>
      <c r="R20" s="215"/>
      <c r="S20" s="215"/>
      <c r="T20" s="216"/>
    </row>
    <row r="21" spans="2:20" ht="18" x14ac:dyDescent="0.35">
      <c r="B21" s="12">
        <v>2041</v>
      </c>
      <c r="C21" s="2">
        <f>(C$25-C$20)/5 +C20</f>
        <v>84.366609499358148</v>
      </c>
      <c r="D21" s="2">
        <f>(D$25-D$20)/5 +D20</f>
        <v>103.3028</v>
      </c>
      <c r="E21" s="2">
        <f>(E$25-E$20)/5 +E20</f>
        <v>108.96808318356869</v>
      </c>
      <c r="F21" s="2">
        <f t="shared" si="0"/>
        <v>26.400000000000002</v>
      </c>
      <c r="G21" s="2">
        <v>40</v>
      </c>
      <c r="H21" s="27">
        <f t="shared" si="1"/>
        <v>53.2</v>
      </c>
      <c r="J21" s="5" t="s">
        <v>149</v>
      </c>
      <c r="L21" t="s">
        <v>132</v>
      </c>
      <c r="M21" t="s">
        <v>133</v>
      </c>
      <c r="N21" t="s">
        <v>134</v>
      </c>
      <c r="P21" s="20" t="s">
        <v>149</v>
      </c>
      <c r="R21" t="s">
        <v>132</v>
      </c>
      <c r="S21" t="s">
        <v>133</v>
      </c>
      <c r="T21" s="13" t="s">
        <v>134</v>
      </c>
    </row>
    <row r="22" spans="2:20" x14ac:dyDescent="0.25">
      <c r="B22" s="12">
        <v>2042</v>
      </c>
      <c r="C22" s="2">
        <f t="shared" ref="C22:E24" si="4">(C$25-C$20)/5 +C21</f>
        <v>94.219140051347878</v>
      </c>
      <c r="D22" s="2">
        <f t="shared" si="4"/>
        <v>116.71560000000001</v>
      </c>
      <c r="E22" s="2">
        <f t="shared" si="4"/>
        <v>112.67024531450579</v>
      </c>
      <c r="F22" s="2">
        <f t="shared" si="0"/>
        <v>26.400000000000002</v>
      </c>
      <c r="G22" s="2">
        <v>40</v>
      </c>
      <c r="H22" s="27">
        <f t="shared" si="1"/>
        <v>53.2</v>
      </c>
      <c r="J22" s="12">
        <v>2000</v>
      </c>
      <c r="K22" t="s">
        <v>150</v>
      </c>
      <c r="L22" s="1">
        <v>14.49</v>
      </c>
      <c r="M22" s="1">
        <v>31.395</v>
      </c>
      <c r="N22" s="1">
        <v>62.79</v>
      </c>
      <c r="O22" s="1"/>
      <c r="P22">
        <v>2000</v>
      </c>
      <c r="Q22" t="s">
        <v>151</v>
      </c>
      <c r="R22" s="1">
        <v>0.72450000000000003</v>
      </c>
      <c r="S22" s="1">
        <v>1.56975</v>
      </c>
      <c r="T22" s="29">
        <v>3.1395</v>
      </c>
    </row>
    <row r="23" spans="2:20" x14ac:dyDescent="0.25">
      <c r="B23" s="12">
        <v>2043</v>
      </c>
      <c r="C23" s="2">
        <f t="shared" si="4"/>
        <v>104.07167060333761</v>
      </c>
      <c r="D23" s="2">
        <f t="shared" si="4"/>
        <v>130.1284</v>
      </c>
      <c r="E23" s="2">
        <f t="shared" si="4"/>
        <v>116.37240744544289</v>
      </c>
      <c r="F23" s="2">
        <f t="shared" si="0"/>
        <v>26.400000000000002</v>
      </c>
      <c r="G23" s="2">
        <v>40</v>
      </c>
      <c r="H23" s="27">
        <f t="shared" si="1"/>
        <v>53.2</v>
      </c>
      <c r="J23" s="12">
        <v>4000</v>
      </c>
      <c r="K23" t="s">
        <v>150</v>
      </c>
      <c r="L23" s="1">
        <v>20.527499999999996</v>
      </c>
      <c r="M23" s="1">
        <v>44.677500000000002</v>
      </c>
      <c r="N23" s="1">
        <v>89.355000000000004</v>
      </c>
      <c r="O23" s="1"/>
      <c r="P23">
        <v>4000</v>
      </c>
      <c r="Q23" t="s">
        <v>151</v>
      </c>
      <c r="R23" s="1">
        <v>1.0263749999999998</v>
      </c>
      <c r="S23" s="1">
        <v>2.2338750000000003</v>
      </c>
      <c r="T23" s="29">
        <v>4.4677500000000006</v>
      </c>
    </row>
    <row r="24" spans="2:20" x14ac:dyDescent="0.25">
      <c r="B24" s="12">
        <v>2044</v>
      </c>
      <c r="C24" s="2">
        <f t="shared" si="4"/>
        <v>113.92420115532734</v>
      </c>
      <c r="D24" s="2">
        <f t="shared" si="4"/>
        <v>143.5412</v>
      </c>
      <c r="E24" s="2">
        <f t="shared" si="4"/>
        <v>120.07456957637999</v>
      </c>
      <c r="F24" s="2">
        <f t="shared" si="0"/>
        <v>26.400000000000002</v>
      </c>
      <c r="G24" s="2">
        <v>40</v>
      </c>
      <c r="H24" s="27">
        <f t="shared" si="1"/>
        <v>53.2</v>
      </c>
      <c r="J24" s="12">
        <v>6000</v>
      </c>
      <c r="K24" t="s">
        <v>150</v>
      </c>
      <c r="L24" s="1">
        <v>25.357499999999998</v>
      </c>
      <c r="M24" s="1">
        <v>54.337499999999991</v>
      </c>
      <c r="N24" s="1">
        <v>108.67499999999998</v>
      </c>
      <c r="O24" s="1"/>
      <c r="P24">
        <v>6000</v>
      </c>
      <c r="Q24" t="s">
        <v>151</v>
      </c>
      <c r="R24" s="1">
        <v>1.2678750000000001</v>
      </c>
      <c r="S24" s="1">
        <v>2.7168749999999999</v>
      </c>
      <c r="T24" s="29">
        <v>5.4337499999999999</v>
      </c>
    </row>
    <row r="25" spans="2:20" x14ac:dyDescent="0.25">
      <c r="B25" s="12">
        <v>2045</v>
      </c>
      <c r="C25" s="2">
        <v>123.77673170731705</v>
      </c>
      <c r="D25" s="2">
        <v>156.95400000000001</v>
      </c>
      <c r="E25" s="2">
        <v>123.77673170731705</v>
      </c>
      <c r="F25" s="2">
        <f t="shared" si="0"/>
        <v>26.400000000000002</v>
      </c>
      <c r="G25" s="2">
        <v>40</v>
      </c>
      <c r="H25" s="27">
        <f t="shared" si="1"/>
        <v>53.2</v>
      </c>
      <c r="J25" s="12">
        <v>8000</v>
      </c>
      <c r="K25" t="s">
        <v>150</v>
      </c>
      <c r="L25" s="1">
        <v>30.187499999999996</v>
      </c>
      <c r="M25" s="1">
        <v>62.79</v>
      </c>
      <c r="N25" s="1">
        <v>125.58</v>
      </c>
      <c r="O25" s="1"/>
      <c r="P25">
        <v>8000</v>
      </c>
      <c r="Q25" t="s">
        <v>151</v>
      </c>
      <c r="R25" s="1">
        <v>1.5093749999999999</v>
      </c>
      <c r="S25" s="1">
        <v>3.1395</v>
      </c>
      <c r="T25" s="29">
        <v>6.2789999999999999</v>
      </c>
    </row>
    <row r="26" spans="2:20" x14ac:dyDescent="0.25">
      <c r="B26" s="12">
        <v>2046</v>
      </c>
      <c r="C26" s="2"/>
      <c r="D26" s="2"/>
      <c r="E26" s="2"/>
      <c r="F26" s="2">
        <f t="shared" si="0"/>
        <v>26.400000000000002</v>
      </c>
      <c r="G26" s="2">
        <v>40</v>
      </c>
      <c r="H26" s="27">
        <f t="shared" si="1"/>
        <v>53.2</v>
      </c>
      <c r="J26" s="12">
        <v>10000</v>
      </c>
      <c r="K26" t="s">
        <v>150</v>
      </c>
      <c r="L26" s="1">
        <v>33.809999999999995</v>
      </c>
      <c r="M26" s="1">
        <v>70.034999999999997</v>
      </c>
      <c r="N26" s="1">
        <v>141.27749999999997</v>
      </c>
      <c r="O26" s="1"/>
      <c r="P26">
        <v>10000</v>
      </c>
      <c r="Q26" t="s">
        <v>151</v>
      </c>
      <c r="R26" s="1">
        <v>1.6904999999999999</v>
      </c>
      <c r="S26" s="1">
        <v>3.5017499999999999</v>
      </c>
      <c r="T26" s="29">
        <v>7.0638749999999995</v>
      </c>
    </row>
    <row r="27" spans="2:20" x14ac:dyDescent="0.25">
      <c r="B27" s="12">
        <v>2047</v>
      </c>
      <c r="C27" s="2"/>
      <c r="D27" s="2"/>
      <c r="E27" s="2"/>
      <c r="F27" s="2">
        <f t="shared" si="0"/>
        <v>26.400000000000002</v>
      </c>
      <c r="G27" s="2">
        <v>40</v>
      </c>
      <c r="H27" s="27">
        <f t="shared" si="1"/>
        <v>53.2</v>
      </c>
      <c r="J27" s="12">
        <v>20000</v>
      </c>
      <c r="K27" t="s">
        <v>150</v>
      </c>
      <c r="L27" s="1">
        <v>50.714999999999996</v>
      </c>
      <c r="M27" s="1"/>
      <c r="N27" s="1"/>
      <c r="O27" s="1"/>
      <c r="P27">
        <v>20000</v>
      </c>
      <c r="Q27" t="s">
        <v>151</v>
      </c>
      <c r="R27" s="1">
        <v>2.5357500000000002</v>
      </c>
      <c r="S27" s="1"/>
      <c r="T27" s="29"/>
    </row>
    <row r="28" spans="2:20" x14ac:dyDescent="0.25">
      <c r="B28" s="12">
        <v>2048</v>
      </c>
      <c r="C28" s="2"/>
      <c r="D28" s="2"/>
      <c r="E28" s="2"/>
      <c r="F28" s="2">
        <f t="shared" si="0"/>
        <v>26.400000000000002</v>
      </c>
      <c r="G28" s="2">
        <v>40</v>
      </c>
      <c r="H28" s="27">
        <f t="shared" si="1"/>
        <v>53.2</v>
      </c>
      <c r="J28" s="12">
        <v>30000</v>
      </c>
      <c r="K28" t="s">
        <v>150</v>
      </c>
      <c r="L28" s="1">
        <v>63.997499999999995</v>
      </c>
      <c r="M28" s="1"/>
      <c r="N28" s="1"/>
      <c r="O28" s="1"/>
      <c r="P28">
        <v>30000</v>
      </c>
      <c r="Q28" t="s">
        <v>151</v>
      </c>
      <c r="R28" s="1">
        <v>3.199875</v>
      </c>
      <c r="S28" s="1"/>
      <c r="T28" s="29"/>
    </row>
    <row r="29" spans="2:20" x14ac:dyDescent="0.25">
      <c r="B29" s="12">
        <v>2049</v>
      </c>
      <c r="C29" s="2"/>
      <c r="D29" s="2"/>
      <c r="E29" s="2"/>
      <c r="F29" s="2">
        <f t="shared" si="0"/>
        <v>26.400000000000002</v>
      </c>
      <c r="G29" s="2">
        <v>40</v>
      </c>
      <c r="H29" s="27">
        <f t="shared" si="1"/>
        <v>53.2</v>
      </c>
      <c r="J29" s="12">
        <v>40000</v>
      </c>
      <c r="K29" t="s">
        <v>150</v>
      </c>
      <c r="L29" s="1">
        <v>73.657499999999999</v>
      </c>
      <c r="M29" s="1"/>
      <c r="N29" s="1"/>
      <c r="O29" s="1"/>
      <c r="P29">
        <v>40000</v>
      </c>
      <c r="Q29" t="s">
        <v>151</v>
      </c>
      <c r="R29" s="1">
        <v>3.6828750000000001</v>
      </c>
      <c r="S29" s="1"/>
      <c r="T29" s="29"/>
    </row>
    <row r="30" spans="2:20" ht="15.75" thickBot="1" x14ac:dyDescent="0.3">
      <c r="B30" s="14">
        <v>2050</v>
      </c>
      <c r="C30" s="26"/>
      <c r="D30" s="26"/>
      <c r="E30" s="26"/>
      <c r="F30" s="26">
        <f t="shared" si="0"/>
        <v>26.400000000000002</v>
      </c>
      <c r="G30" s="26">
        <v>40</v>
      </c>
      <c r="H30" s="34">
        <f t="shared" si="1"/>
        <v>53.2</v>
      </c>
      <c r="J30" s="14">
        <v>50000</v>
      </c>
      <c r="K30" s="15" t="s">
        <v>150</v>
      </c>
      <c r="L30" s="30">
        <v>83.317499999999995</v>
      </c>
      <c r="M30" s="30"/>
      <c r="N30" s="30"/>
      <c r="O30" s="30"/>
      <c r="P30" s="15">
        <v>50000</v>
      </c>
      <c r="Q30" s="15" t="s">
        <v>151</v>
      </c>
      <c r="R30" s="30">
        <v>4.1658749999999998</v>
      </c>
      <c r="S30" s="30"/>
      <c r="T30" s="31"/>
    </row>
    <row r="31" spans="2:20" ht="15.75" thickBot="1" x14ac:dyDescent="0.3"/>
    <row r="32" spans="2:20" ht="15.75" thickBot="1" x14ac:dyDescent="0.3">
      <c r="B32" s="211" t="s">
        <v>206</v>
      </c>
      <c r="C32" s="212"/>
      <c r="D32" s="212"/>
      <c r="E32" s="212"/>
      <c r="F32" s="212"/>
      <c r="G32" s="212"/>
      <c r="H32" s="212"/>
      <c r="I32" s="212"/>
      <c r="J32" s="212"/>
      <c r="K32" s="213"/>
      <c r="M32" s="211" t="s">
        <v>147</v>
      </c>
      <c r="N32" s="212"/>
      <c r="O32" s="212"/>
      <c r="P32" s="212"/>
      <c r="Q32" s="213"/>
    </row>
    <row r="33" spans="2:17" x14ac:dyDescent="0.25">
      <c r="B33" s="214" t="s">
        <v>5</v>
      </c>
      <c r="C33" s="215"/>
      <c r="D33" s="215"/>
      <c r="E33" s="215"/>
      <c r="F33" s="10"/>
      <c r="G33" s="215" t="s">
        <v>10</v>
      </c>
      <c r="H33" s="215"/>
      <c r="I33" s="28"/>
      <c r="J33" s="215" t="s">
        <v>136</v>
      </c>
      <c r="K33" s="216"/>
      <c r="M33" s="12"/>
      <c r="N33" s="215" t="s">
        <v>5</v>
      </c>
      <c r="O33" s="215"/>
      <c r="P33" s="215" t="s">
        <v>10</v>
      </c>
      <c r="Q33" s="216"/>
    </row>
    <row r="34" spans="2:17" ht="18" x14ac:dyDescent="0.35">
      <c r="B34" s="12" t="s">
        <v>132</v>
      </c>
      <c r="C34" t="s">
        <v>137</v>
      </c>
      <c r="D34" t="s">
        <v>138</v>
      </c>
      <c r="E34" s="2">
        <v>11.833500000000001</v>
      </c>
      <c r="G34" t="s">
        <v>139</v>
      </c>
      <c r="H34">
        <v>10</v>
      </c>
      <c r="J34" t="s">
        <v>140</v>
      </c>
      <c r="K34" s="13">
        <v>24.6</v>
      </c>
      <c r="M34" s="12" t="s">
        <v>132</v>
      </c>
      <c r="N34" t="s">
        <v>142</v>
      </c>
      <c r="O34" s="2">
        <v>1.0022249999999999</v>
      </c>
      <c r="P34" t="s">
        <v>143</v>
      </c>
      <c r="Q34" s="27">
        <v>0.39847499999999997</v>
      </c>
    </row>
    <row r="35" spans="2:17" ht="18" x14ac:dyDescent="0.35">
      <c r="B35" s="12" t="s">
        <v>132</v>
      </c>
      <c r="C35" t="s">
        <v>141</v>
      </c>
      <c r="D35" t="s">
        <v>138</v>
      </c>
      <c r="E35" s="2">
        <v>23.546249999999997</v>
      </c>
      <c r="G35" t="s">
        <v>139</v>
      </c>
      <c r="H35">
        <v>10</v>
      </c>
      <c r="J35" t="s">
        <v>140</v>
      </c>
      <c r="K35" s="13">
        <v>104.2</v>
      </c>
      <c r="M35" s="12" t="s">
        <v>133</v>
      </c>
      <c r="N35" t="s">
        <v>142</v>
      </c>
      <c r="O35" s="2">
        <v>0.94185000000000008</v>
      </c>
      <c r="P35" t="s">
        <v>143</v>
      </c>
      <c r="Q35" s="27">
        <v>0.37432499999999996</v>
      </c>
    </row>
    <row r="36" spans="2:17" ht="18" x14ac:dyDescent="0.35">
      <c r="B36" s="12" t="s">
        <v>133</v>
      </c>
      <c r="C36" t="s">
        <v>137</v>
      </c>
      <c r="D36" t="s">
        <v>138</v>
      </c>
      <c r="E36" s="2">
        <v>9.1769999999999978</v>
      </c>
      <c r="G36" t="s">
        <v>139</v>
      </c>
      <c r="H36">
        <v>10</v>
      </c>
      <c r="J36" t="s">
        <v>140</v>
      </c>
      <c r="K36" s="13">
        <v>19.600000000000001</v>
      </c>
      <c r="M36" s="12" t="s">
        <v>134</v>
      </c>
      <c r="N36" t="s">
        <v>142</v>
      </c>
      <c r="O36" s="2">
        <v>0.6037499999999999</v>
      </c>
      <c r="P36" t="s">
        <v>143</v>
      </c>
      <c r="Q36" s="27">
        <v>0.277725</v>
      </c>
    </row>
    <row r="37" spans="2:17" ht="18.75" thickBot="1" x14ac:dyDescent="0.4">
      <c r="B37" s="12" t="s">
        <v>133</v>
      </c>
      <c r="C37" t="s">
        <v>141</v>
      </c>
      <c r="D37" t="s">
        <v>138</v>
      </c>
      <c r="E37" s="2">
        <v>18.233249999999998</v>
      </c>
      <c r="G37" t="s">
        <v>139</v>
      </c>
      <c r="H37">
        <v>10</v>
      </c>
      <c r="J37" t="s">
        <v>140</v>
      </c>
      <c r="K37" s="13">
        <v>83.1</v>
      </c>
      <c r="M37" s="12"/>
      <c r="Q37" s="13"/>
    </row>
    <row r="38" spans="2:17" ht="18.75" thickBot="1" x14ac:dyDescent="0.4">
      <c r="B38" s="12" t="s">
        <v>134</v>
      </c>
      <c r="C38" t="s">
        <v>137</v>
      </c>
      <c r="D38" t="s">
        <v>138</v>
      </c>
      <c r="E38" s="2">
        <v>5.9167500000000004</v>
      </c>
      <c r="G38" t="s">
        <v>139</v>
      </c>
      <c r="H38">
        <v>10</v>
      </c>
      <c r="J38" t="s">
        <v>140</v>
      </c>
      <c r="K38" s="13">
        <v>16.600000000000001</v>
      </c>
      <c r="M38" s="211" t="s">
        <v>144</v>
      </c>
      <c r="N38" s="212"/>
      <c r="O38" s="212"/>
      <c r="P38" s="212"/>
      <c r="Q38" s="213"/>
    </row>
    <row r="39" spans="2:17" ht="18.75" thickBot="1" x14ac:dyDescent="0.4">
      <c r="B39" s="14" t="s">
        <v>134</v>
      </c>
      <c r="C39" s="15" t="s">
        <v>141</v>
      </c>
      <c r="D39" s="15" t="s">
        <v>138</v>
      </c>
      <c r="E39" s="26">
        <v>11.712749999999998</v>
      </c>
      <c r="F39" s="15"/>
      <c r="G39" s="15" t="s">
        <v>139</v>
      </c>
      <c r="H39" s="15">
        <v>10</v>
      </c>
      <c r="I39" s="15"/>
      <c r="J39" s="15" t="s">
        <v>140</v>
      </c>
      <c r="K39" s="16">
        <v>70.3</v>
      </c>
      <c r="M39" s="12"/>
      <c r="N39" s="215" t="s">
        <v>5</v>
      </c>
      <c r="O39" s="215"/>
      <c r="P39" s="215" t="s">
        <v>10</v>
      </c>
      <c r="Q39" s="216"/>
    </row>
    <row r="40" spans="2:17" ht="18.75" thickBot="1" x14ac:dyDescent="0.4">
      <c r="M40" s="12"/>
      <c r="N40" t="s">
        <v>143</v>
      </c>
      <c r="O40">
        <v>1.69</v>
      </c>
      <c r="P40" t="s">
        <v>139</v>
      </c>
      <c r="Q40" s="13">
        <v>3</v>
      </c>
    </row>
    <row r="41" spans="2:17" ht="15.75" thickBot="1" x14ac:dyDescent="0.3">
      <c r="B41" s="211" t="s">
        <v>148</v>
      </c>
      <c r="C41" s="212"/>
      <c r="D41" s="212"/>
      <c r="E41" s="212"/>
      <c r="F41" s="213"/>
      <c r="M41" s="12"/>
      <c r="Q41" s="13"/>
    </row>
    <row r="42" spans="2:17" ht="15.75" thickBot="1" x14ac:dyDescent="0.3">
      <c r="B42" s="12"/>
      <c r="C42" s="208" t="s">
        <v>5</v>
      </c>
      <c r="D42" s="208"/>
      <c r="E42" s="208" t="s">
        <v>10</v>
      </c>
      <c r="F42" s="217"/>
      <c r="M42" s="211" t="s">
        <v>145</v>
      </c>
      <c r="N42" s="212"/>
      <c r="O42" s="212"/>
      <c r="P42" s="212"/>
      <c r="Q42" s="213"/>
    </row>
    <row r="43" spans="2:17" ht="18" x14ac:dyDescent="0.35">
      <c r="B43" s="12" t="s">
        <v>7</v>
      </c>
      <c r="C43" t="s">
        <v>143</v>
      </c>
      <c r="D43" s="2">
        <v>623.06999999999982</v>
      </c>
      <c r="E43" t="s">
        <v>139</v>
      </c>
      <c r="F43" s="13">
        <v>5</v>
      </c>
      <c r="M43" s="9"/>
      <c r="N43" s="215" t="s">
        <v>5</v>
      </c>
      <c r="O43" s="215"/>
      <c r="P43" s="215" t="s">
        <v>10</v>
      </c>
      <c r="Q43" s="216"/>
    </row>
    <row r="44" spans="2:17" ht="18.75" thickBot="1" x14ac:dyDescent="0.4">
      <c r="B44" s="12" t="s">
        <v>8</v>
      </c>
      <c r="C44" t="s">
        <v>143</v>
      </c>
      <c r="D44" s="2">
        <v>959.96249999999998</v>
      </c>
      <c r="E44" t="s">
        <v>139</v>
      </c>
      <c r="F44" s="13">
        <v>5</v>
      </c>
      <c r="M44" s="14" t="s">
        <v>132</v>
      </c>
      <c r="N44" s="15" t="s">
        <v>146</v>
      </c>
      <c r="O44" s="26">
        <v>19.923749999999998</v>
      </c>
      <c r="P44" s="15" t="s">
        <v>139</v>
      </c>
      <c r="Q44" s="16">
        <v>5</v>
      </c>
    </row>
    <row r="45" spans="2:17" ht="18.75" thickBot="1" x14ac:dyDescent="0.4">
      <c r="B45" s="14" t="s">
        <v>9</v>
      </c>
      <c r="C45" s="15" t="s">
        <v>143</v>
      </c>
      <c r="D45" s="26">
        <v>3710.6475</v>
      </c>
      <c r="E45" s="15" t="s">
        <v>139</v>
      </c>
      <c r="F45" s="16">
        <v>5</v>
      </c>
    </row>
  </sheetData>
  <mergeCells count="22">
    <mergeCell ref="B41:F41"/>
    <mergeCell ref="C42:D42"/>
    <mergeCell ref="E42:F42"/>
    <mergeCell ref="P43:Q43"/>
    <mergeCell ref="B33:E33"/>
    <mergeCell ref="G33:H33"/>
    <mergeCell ref="J33:K33"/>
    <mergeCell ref="N39:O39"/>
    <mergeCell ref="P39:Q39"/>
    <mergeCell ref="N43:O43"/>
    <mergeCell ref="N33:O33"/>
    <mergeCell ref="P33:Q33"/>
    <mergeCell ref="M42:Q42"/>
    <mergeCell ref="B32:K32"/>
    <mergeCell ref="M32:Q32"/>
    <mergeCell ref="M38:Q38"/>
    <mergeCell ref="B8:H8"/>
    <mergeCell ref="J8:M8"/>
    <mergeCell ref="O8:R8"/>
    <mergeCell ref="J20:N20"/>
    <mergeCell ref="P20:T20"/>
    <mergeCell ref="J19:T19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U52"/>
  <sheetViews>
    <sheetView zoomScale="70" zoomScaleNormal="70" workbookViewId="0">
      <selection activeCell="K25" sqref="K25"/>
    </sheetView>
  </sheetViews>
  <sheetFormatPr baseColWidth="10" defaultRowHeight="15" x14ac:dyDescent="0.25"/>
  <cols>
    <col min="2" max="2" width="38.42578125" customWidth="1"/>
    <col min="4" max="4" width="25.42578125" bestFit="1" customWidth="1"/>
    <col min="7" max="7" width="36.140625" bestFit="1" customWidth="1"/>
    <col min="8" max="8" width="14" bestFit="1" customWidth="1"/>
    <col min="11" max="11" width="34.28515625" customWidth="1"/>
    <col min="13" max="13" width="14" bestFit="1" customWidth="1"/>
    <col min="15" max="15" width="24.85546875" bestFit="1" customWidth="1"/>
    <col min="16" max="16" width="24.42578125" bestFit="1" customWidth="1"/>
    <col min="17" max="17" width="22.140625" bestFit="1" customWidth="1"/>
    <col min="18" max="18" width="18.28515625" bestFit="1" customWidth="1"/>
    <col min="19" max="19" width="15.7109375" bestFit="1" customWidth="1"/>
    <col min="20" max="20" width="21.42578125" bestFit="1" customWidth="1"/>
    <col min="21" max="21" width="22.42578125" bestFit="1" customWidth="1"/>
  </cols>
  <sheetData>
    <row r="1" spans="2:21" ht="15.75" thickBot="1" x14ac:dyDescent="0.3"/>
    <row r="2" spans="2:21" x14ac:dyDescent="0.25">
      <c r="B2" s="214" t="s">
        <v>47</v>
      </c>
      <c r="C2" s="218"/>
      <c r="D2" s="218"/>
      <c r="E2" s="219"/>
    </row>
    <row r="3" spans="2:21" ht="15.75" thickBot="1" x14ac:dyDescent="0.3">
      <c r="B3" s="35" t="s">
        <v>62</v>
      </c>
      <c r="C3" s="220" t="s">
        <v>1</v>
      </c>
      <c r="D3" s="220"/>
      <c r="E3" s="25" t="s">
        <v>63</v>
      </c>
    </row>
    <row r="4" spans="2:21" ht="48.75" thickBot="1" x14ac:dyDescent="0.3">
      <c r="B4" s="36" t="s">
        <v>153</v>
      </c>
      <c r="C4" s="221" t="s">
        <v>152</v>
      </c>
      <c r="D4" s="221"/>
      <c r="E4" s="16">
        <v>2019</v>
      </c>
      <c r="G4" s="222" t="s">
        <v>207</v>
      </c>
      <c r="H4" s="223"/>
      <c r="I4" s="224"/>
    </row>
    <row r="5" spans="2:21" ht="15.75" thickBot="1" x14ac:dyDescent="0.3"/>
    <row r="6" spans="2:21" ht="15.75" thickBot="1" x14ac:dyDescent="0.3">
      <c r="B6" s="214" t="s">
        <v>5</v>
      </c>
      <c r="C6" s="215"/>
      <c r="D6" s="215"/>
      <c r="E6" s="216"/>
      <c r="G6" s="214" t="s">
        <v>158</v>
      </c>
      <c r="H6" s="215"/>
      <c r="I6" s="216"/>
      <c r="K6" s="214" t="s">
        <v>10</v>
      </c>
      <c r="L6" s="215"/>
      <c r="M6" s="216"/>
      <c r="O6" s="211" t="s">
        <v>224</v>
      </c>
      <c r="P6" s="212"/>
      <c r="Q6" s="212"/>
      <c r="R6" s="212"/>
      <c r="S6" s="212"/>
      <c r="T6" s="212"/>
      <c r="U6" s="213"/>
    </row>
    <row r="7" spans="2:21" ht="45" x14ac:dyDescent="0.25">
      <c r="B7" s="12" t="s">
        <v>157</v>
      </c>
      <c r="D7" t="s">
        <v>155</v>
      </c>
      <c r="E7" s="13" t="s">
        <v>154</v>
      </c>
      <c r="G7" s="12" t="s">
        <v>159</v>
      </c>
      <c r="H7" t="s">
        <v>160</v>
      </c>
      <c r="I7" s="29">
        <v>9.0950000000000006</v>
      </c>
      <c r="K7" s="37" t="s">
        <v>201</v>
      </c>
      <c r="L7" t="s">
        <v>202</v>
      </c>
      <c r="M7" s="27">
        <v>4.5</v>
      </c>
      <c r="O7" s="9" t="s">
        <v>21</v>
      </c>
      <c r="P7" s="10" t="s">
        <v>214</v>
      </c>
      <c r="Q7" s="10" t="s">
        <v>215</v>
      </c>
      <c r="R7" s="10" t="s">
        <v>216</v>
      </c>
      <c r="S7" s="10" t="s">
        <v>217</v>
      </c>
      <c r="T7" s="10" t="s">
        <v>218</v>
      </c>
      <c r="U7" s="11" t="s">
        <v>219</v>
      </c>
    </row>
    <row r="8" spans="2:21" ht="17.25" x14ac:dyDescent="0.25">
      <c r="B8" s="12" t="s">
        <v>156</v>
      </c>
      <c r="C8" t="s">
        <v>146</v>
      </c>
      <c r="D8" s="2">
        <v>26.5625</v>
      </c>
      <c r="E8" s="13">
        <v>81.320000000000007</v>
      </c>
      <c r="G8" s="12" t="s">
        <v>161</v>
      </c>
      <c r="H8" t="s">
        <v>181</v>
      </c>
      <c r="I8" s="29">
        <v>0.41730000000000006</v>
      </c>
      <c r="K8" s="12" t="s">
        <v>196</v>
      </c>
      <c r="M8" s="13"/>
      <c r="O8" s="12" t="s">
        <v>208</v>
      </c>
      <c r="P8" s="1">
        <v>87.646889623469036</v>
      </c>
      <c r="Q8" s="1">
        <v>78.96845449105578</v>
      </c>
      <c r="R8" s="1">
        <v>75.358140931716832</v>
      </c>
      <c r="S8" s="1">
        <v>39.671994471106828</v>
      </c>
      <c r="T8" s="1">
        <v>68.828583645129427</v>
      </c>
      <c r="U8" s="29">
        <v>77.267387592922262</v>
      </c>
    </row>
    <row r="9" spans="2:21" ht="17.25" x14ac:dyDescent="0.25">
      <c r="B9" s="12"/>
      <c r="D9" s="2"/>
      <c r="E9" s="13"/>
      <c r="G9" s="12" t="s">
        <v>162</v>
      </c>
      <c r="H9" t="s">
        <v>181</v>
      </c>
      <c r="I9" s="29">
        <v>7.1155000000000008</v>
      </c>
      <c r="K9" s="12" t="s">
        <v>197</v>
      </c>
      <c r="L9" t="s">
        <v>95</v>
      </c>
      <c r="M9" s="13">
        <v>20</v>
      </c>
      <c r="O9" s="12" t="s">
        <v>209</v>
      </c>
      <c r="P9" s="1">
        <v>55.185078651813832</v>
      </c>
      <c r="Q9" s="1">
        <v>45.245999665801207</v>
      </c>
      <c r="R9" s="1">
        <v>39.120643791459585</v>
      </c>
      <c r="S9" s="1">
        <v>20.276429840839125</v>
      </c>
      <c r="T9" s="1">
        <v>34.625875987103434</v>
      </c>
      <c r="U9" s="29">
        <v>35.769792384104925</v>
      </c>
    </row>
    <row r="10" spans="2:21" x14ac:dyDescent="0.25">
      <c r="B10" s="12" t="s">
        <v>19</v>
      </c>
      <c r="D10" s="2"/>
      <c r="E10" s="13"/>
      <c r="G10" s="12" t="s">
        <v>163</v>
      </c>
      <c r="H10" t="s">
        <v>164</v>
      </c>
      <c r="I10" s="29">
        <v>139.1</v>
      </c>
      <c r="K10" s="12" t="s">
        <v>198</v>
      </c>
      <c r="L10" t="s">
        <v>199</v>
      </c>
      <c r="M10" s="38">
        <v>100000</v>
      </c>
      <c r="O10" s="12" t="s">
        <v>210</v>
      </c>
      <c r="P10" s="1">
        <v>64.923621943310394</v>
      </c>
      <c r="Q10" s="1">
        <v>54.98544238636476</v>
      </c>
      <c r="R10" s="1">
        <v>49.233985408721665</v>
      </c>
      <c r="S10" s="1">
        <v>25.654556424649083</v>
      </c>
      <c r="T10" s="1">
        <v>44.050293532882833</v>
      </c>
      <c r="U10" s="29">
        <v>46.875548473039494</v>
      </c>
    </row>
    <row r="11" spans="2:21" ht="30" x14ac:dyDescent="0.25">
      <c r="B11" s="12" t="s">
        <v>156</v>
      </c>
      <c r="C11" t="s">
        <v>146</v>
      </c>
      <c r="D11" s="2">
        <v>26.5625</v>
      </c>
      <c r="E11" s="13">
        <v>136.96</v>
      </c>
      <c r="G11" s="12" t="s">
        <v>165</v>
      </c>
      <c r="H11" t="s">
        <v>164</v>
      </c>
      <c r="I11" s="29">
        <v>1551.5</v>
      </c>
      <c r="K11" s="37" t="s">
        <v>200</v>
      </c>
      <c r="L11" t="s">
        <v>203</v>
      </c>
      <c r="M11" s="13">
        <v>30</v>
      </c>
      <c r="O11" s="12" t="s">
        <v>211</v>
      </c>
      <c r="P11" s="1">
        <v>6.5441100330561071</v>
      </c>
      <c r="Q11" s="1">
        <v>6.1535804520975095</v>
      </c>
      <c r="R11" s="1">
        <v>5.9911163419272579</v>
      </c>
      <c r="S11" s="1">
        <v>4.3852397511998076</v>
      </c>
      <c r="T11" s="1">
        <v>5.6972862640308239</v>
      </c>
      <c r="U11" s="29">
        <v>6.0770324416815011</v>
      </c>
    </row>
    <row r="12" spans="2:21" ht="15.75" thickBot="1" x14ac:dyDescent="0.3">
      <c r="B12" s="12"/>
      <c r="D12" s="2"/>
      <c r="E12" s="13"/>
      <c r="G12" s="12" t="s">
        <v>166</v>
      </c>
      <c r="H12" t="s">
        <v>164</v>
      </c>
      <c r="I12" s="29">
        <v>434.42</v>
      </c>
      <c r="K12" s="36" t="s">
        <v>204</v>
      </c>
      <c r="L12" s="15" t="s">
        <v>151</v>
      </c>
      <c r="M12" s="16">
        <f>(M10*M9*1.3)/1000000</f>
        <v>2.6</v>
      </c>
      <c r="O12" s="12" t="s">
        <v>212</v>
      </c>
      <c r="P12" s="1">
        <v>5.0833285393316228</v>
      </c>
      <c r="Q12" s="1">
        <v>4.636069984961054</v>
      </c>
      <c r="R12" s="1">
        <v>4.3604289706156809</v>
      </c>
      <c r="S12" s="1">
        <v>3.5124393428377605</v>
      </c>
      <c r="T12" s="1">
        <v>4.1581644194196548</v>
      </c>
      <c r="U12" s="29">
        <v>4.2096406572847211</v>
      </c>
    </row>
    <row r="13" spans="2:21" x14ac:dyDescent="0.25">
      <c r="B13" s="12" t="s">
        <v>24</v>
      </c>
      <c r="D13" s="2"/>
      <c r="E13" s="13"/>
      <c r="G13" s="12" t="s">
        <v>167</v>
      </c>
      <c r="H13" t="s">
        <v>164</v>
      </c>
      <c r="I13" s="29">
        <v>49.220000000000006</v>
      </c>
      <c r="O13" s="12" t="s">
        <v>213</v>
      </c>
      <c r="P13" s="1">
        <v>5.5215629874489682</v>
      </c>
      <c r="Q13" s="1">
        <v>5.074344907386414</v>
      </c>
      <c r="R13" s="1">
        <v>4.8155293433924751</v>
      </c>
      <c r="S13" s="1">
        <v>3.7544550391092089</v>
      </c>
      <c r="T13" s="1">
        <v>4.5822632089797271</v>
      </c>
      <c r="U13" s="29">
        <v>4.7093996812867776</v>
      </c>
    </row>
    <row r="14" spans="2:21" x14ac:dyDescent="0.25">
      <c r="B14" s="12" t="s">
        <v>156</v>
      </c>
      <c r="C14" t="s">
        <v>146</v>
      </c>
      <c r="D14" s="2">
        <v>26.5625</v>
      </c>
      <c r="E14" s="13">
        <v>264.29000000000002</v>
      </c>
      <c r="G14" s="12" t="s">
        <v>168</v>
      </c>
      <c r="H14" t="s">
        <v>164</v>
      </c>
      <c r="I14" s="29">
        <v>395.90000000000003</v>
      </c>
      <c r="O14" s="12" t="s">
        <v>220</v>
      </c>
      <c r="P14" s="2">
        <v>3.8935462249394912</v>
      </c>
      <c r="Q14" s="2">
        <v>3.3030104318312854</v>
      </c>
      <c r="R14" s="2">
        <v>3.0679553476350798</v>
      </c>
      <c r="S14" s="2">
        <v>1.1150005301905048</v>
      </c>
      <c r="T14" s="2">
        <v>2.6592244126766844</v>
      </c>
      <c r="U14" s="27">
        <v>3.1914652902664344</v>
      </c>
    </row>
    <row r="15" spans="2:21" ht="18" thickBot="1" x14ac:dyDescent="0.3">
      <c r="B15" s="12"/>
      <c r="D15" s="2"/>
      <c r="E15" s="13"/>
      <c r="G15" s="14" t="s">
        <v>169</v>
      </c>
      <c r="H15" s="15" t="s">
        <v>180</v>
      </c>
      <c r="I15" s="31">
        <v>8.4209000000000014</v>
      </c>
      <c r="O15" s="12" t="s">
        <v>221</v>
      </c>
      <c r="P15" s="32">
        <v>61078.257105909404</v>
      </c>
      <c r="Q15" s="32">
        <v>51814.496565099682</v>
      </c>
      <c r="R15" s="32">
        <v>48127.166303822858</v>
      </c>
      <c r="S15" s="32">
        <v>17491.054918026082</v>
      </c>
      <c r="T15" s="32">
        <v>41715.394963217484</v>
      </c>
      <c r="U15" s="38">
        <v>50064.730202204453</v>
      </c>
    </row>
    <row r="16" spans="2:21" x14ac:dyDescent="0.25">
      <c r="B16" s="12" t="s">
        <v>23</v>
      </c>
      <c r="D16" s="2"/>
      <c r="E16" s="13"/>
      <c r="I16" s="1"/>
      <c r="O16" s="12" t="s">
        <v>222</v>
      </c>
      <c r="P16" s="32">
        <v>570560.30418447079</v>
      </c>
      <c r="Q16" s="32">
        <v>484023.22401056532</v>
      </c>
      <c r="R16" s="32">
        <v>449578.16327717452</v>
      </c>
      <c r="S16" s="32">
        <v>163392.04960009729</v>
      </c>
      <c r="T16" s="32">
        <v>389682.83587590966</v>
      </c>
      <c r="U16" s="38">
        <v>467677.84554742213</v>
      </c>
    </row>
    <row r="17" spans="2:21" ht="15.75" thickBot="1" x14ac:dyDescent="0.3">
      <c r="B17" s="14" t="s">
        <v>156</v>
      </c>
      <c r="C17" s="15" t="s">
        <v>146</v>
      </c>
      <c r="D17" s="26">
        <v>26.5625</v>
      </c>
      <c r="E17" s="16">
        <v>159.43</v>
      </c>
      <c r="I17" s="1"/>
      <c r="O17" s="12" t="s">
        <v>223</v>
      </c>
      <c r="P17" s="32">
        <v>327736.98934878217</v>
      </c>
      <c r="Q17" s="32">
        <v>278029.00595907151</v>
      </c>
      <c r="R17" s="32">
        <v>258243.3313863666</v>
      </c>
      <c r="S17" s="32">
        <v>93854.441023554595</v>
      </c>
      <c r="T17" s="32">
        <v>223838.70468067919</v>
      </c>
      <c r="U17" s="38">
        <v>268640.01571914589</v>
      </c>
    </row>
    <row r="18" spans="2:21" x14ac:dyDescent="0.25">
      <c r="G18" s="214" t="s">
        <v>170</v>
      </c>
      <c r="H18" s="215"/>
      <c r="I18" s="216"/>
      <c r="O18" s="12"/>
      <c r="U18" s="13"/>
    </row>
    <row r="19" spans="2:21" x14ac:dyDescent="0.25">
      <c r="G19" s="12" t="s">
        <v>171</v>
      </c>
      <c r="H19" t="s">
        <v>172</v>
      </c>
      <c r="I19" s="29">
        <v>0.10093749999999999</v>
      </c>
      <c r="O19" s="12" t="s">
        <v>19</v>
      </c>
      <c r="P19" t="s">
        <v>214</v>
      </c>
      <c r="Q19" t="s">
        <v>215</v>
      </c>
      <c r="R19" t="s">
        <v>216</v>
      </c>
      <c r="S19" t="s">
        <v>217</v>
      </c>
      <c r="T19" t="s">
        <v>218</v>
      </c>
      <c r="U19" s="13" t="s">
        <v>219</v>
      </c>
    </row>
    <row r="20" spans="2:21" x14ac:dyDescent="0.25">
      <c r="G20" s="12" t="s">
        <v>173</v>
      </c>
      <c r="H20" t="s">
        <v>172</v>
      </c>
      <c r="I20" s="29">
        <v>208.22078125000002</v>
      </c>
      <c r="O20" s="12" t="s">
        <v>208</v>
      </c>
      <c r="P20" s="1">
        <v>147.61490701504519</v>
      </c>
      <c r="Q20" s="1">
        <v>132.9986850291796</v>
      </c>
      <c r="R20" s="1">
        <v>126.9181942936102</v>
      </c>
      <c r="S20" s="1">
        <v>66.815580109139717</v>
      </c>
      <c r="T20" s="1">
        <v>115.92111275597948</v>
      </c>
      <c r="U20" s="29">
        <v>130.13374785829893</v>
      </c>
    </row>
    <row r="21" spans="2:21" x14ac:dyDescent="0.25">
      <c r="G21" s="12" t="s">
        <v>174</v>
      </c>
      <c r="H21" t="s">
        <v>172</v>
      </c>
      <c r="I21" s="29">
        <v>46.00359375</v>
      </c>
      <c r="O21" s="12" t="s">
        <v>209</v>
      </c>
      <c r="P21" s="1">
        <v>92.942719231695108</v>
      </c>
      <c r="Q21" s="1">
        <v>76.203320644496586</v>
      </c>
      <c r="R21" s="1">
        <v>65.886995196903214</v>
      </c>
      <c r="S21" s="1">
        <v>34.149566726337056</v>
      </c>
      <c r="T21" s="1">
        <v>58.316906465350691</v>
      </c>
      <c r="U21" s="29">
        <v>60.243490663623774</v>
      </c>
    </row>
    <row r="22" spans="2:21" x14ac:dyDescent="0.25">
      <c r="G22" s="12" t="s">
        <v>175</v>
      </c>
      <c r="H22" t="s">
        <v>172</v>
      </c>
      <c r="I22" s="29">
        <v>0.10093749999999999</v>
      </c>
      <c r="O22" s="12" t="s">
        <v>210</v>
      </c>
      <c r="P22" s="1">
        <v>109.34437556670014</v>
      </c>
      <c r="Q22" s="1">
        <v>92.606491798095405</v>
      </c>
      <c r="R22" s="1">
        <v>82.919886938491985</v>
      </c>
      <c r="S22" s="1">
        <v>43.207408470577015</v>
      </c>
      <c r="T22" s="1">
        <v>74.189512163826862</v>
      </c>
      <c r="U22" s="29">
        <v>78.947807034034668</v>
      </c>
    </row>
    <row r="23" spans="2:21" x14ac:dyDescent="0.25">
      <c r="G23" s="12" t="s">
        <v>176</v>
      </c>
      <c r="H23" t="s">
        <v>172</v>
      </c>
      <c r="I23" s="29">
        <v>0.60031250000000003</v>
      </c>
      <c r="O23" s="12" t="s">
        <v>211</v>
      </c>
      <c r="P23" s="1">
        <v>9.2426708156770339</v>
      </c>
      <c r="Q23" s="1">
        <v>8.5849408263130815</v>
      </c>
      <c r="R23" s="1">
        <v>8.3113187432124587</v>
      </c>
      <c r="S23" s="1">
        <v>5.6067011049112878</v>
      </c>
      <c r="T23" s="1">
        <v>7.8164500740190768</v>
      </c>
      <c r="U23" s="29">
        <v>8.4560186536234525</v>
      </c>
    </row>
    <row r="24" spans="2:21" ht="18" x14ac:dyDescent="0.35">
      <c r="G24" s="12" t="s">
        <v>177</v>
      </c>
      <c r="H24" t="s">
        <v>194</v>
      </c>
      <c r="I24" s="39">
        <v>1.1389799999999999E-4</v>
      </c>
      <c r="O24" s="12" t="s">
        <v>212</v>
      </c>
      <c r="P24" s="1">
        <v>6.7824223654262799</v>
      </c>
      <c r="Q24" s="1">
        <v>6.0291494290023468</v>
      </c>
      <c r="R24" s="1">
        <v>5.5649147838606448</v>
      </c>
      <c r="S24" s="1">
        <v>4.1367305026851673</v>
      </c>
      <c r="T24" s="1">
        <v>5.2242607909407806</v>
      </c>
      <c r="U24" s="29">
        <v>5.3109570798630692</v>
      </c>
    </row>
    <row r="25" spans="2:21" ht="18" x14ac:dyDescent="0.35">
      <c r="G25" s="12" t="s">
        <v>178</v>
      </c>
      <c r="H25" t="s">
        <v>194</v>
      </c>
      <c r="I25" s="39">
        <v>8.3339999999999985E-5</v>
      </c>
      <c r="O25" s="12" t="s">
        <v>213</v>
      </c>
      <c r="P25" s="1">
        <v>7.5204969005015059</v>
      </c>
      <c r="Q25" s="1">
        <v>6.7672921309142939</v>
      </c>
      <c r="R25" s="1">
        <v>6.3313949122321391</v>
      </c>
      <c r="S25" s="1">
        <v>4.5443333811759654</v>
      </c>
      <c r="T25" s="1">
        <v>5.9385280473722091</v>
      </c>
      <c r="U25" s="29">
        <v>6.1526513165315606</v>
      </c>
    </row>
    <row r="26" spans="2:21" ht="18" x14ac:dyDescent="0.35">
      <c r="G26" s="12" t="s">
        <v>179</v>
      </c>
      <c r="H26" t="s">
        <v>195</v>
      </c>
      <c r="I26" s="39">
        <v>1.0639739999999999E-3</v>
      </c>
      <c r="O26" s="12" t="s">
        <v>220</v>
      </c>
      <c r="P26" s="1">
        <v>0.71284968681257521</v>
      </c>
      <c r="Q26" s="1">
        <v>0.60473147507223746</v>
      </c>
      <c r="R26" s="1">
        <v>0.56169642849189994</v>
      </c>
      <c r="S26" s="1">
        <v>0.20413980798558759</v>
      </c>
      <c r="T26" s="1">
        <v>0.48686394875673755</v>
      </c>
      <c r="U26" s="29">
        <v>0.58430923923986255</v>
      </c>
    </row>
    <row r="27" spans="2:21" ht="18.75" thickBot="1" x14ac:dyDescent="0.4">
      <c r="G27" s="14" t="s">
        <v>179</v>
      </c>
      <c r="H27" s="15" t="s">
        <v>195</v>
      </c>
      <c r="I27" s="40">
        <v>6.1116000000000002E-4</v>
      </c>
      <c r="O27" s="12" t="s">
        <v>221</v>
      </c>
      <c r="P27" s="32">
        <v>106565.58483508538</v>
      </c>
      <c r="Q27" s="32">
        <v>90402.745445418797</v>
      </c>
      <c r="R27" s="32">
        <v>83969.318488069446</v>
      </c>
      <c r="S27" s="32">
        <v>30517.316391166416</v>
      </c>
      <c r="T27" s="32">
        <v>72782.454371176631</v>
      </c>
      <c r="U27" s="38">
        <v>87349.860759083356</v>
      </c>
    </row>
    <row r="28" spans="2:21" ht="15.75" thickBot="1" x14ac:dyDescent="0.3">
      <c r="O28" s="12" t="s">
        <v>222</v>
      </c>
      <c r="P28" t="s">
        <v>58</v>
      </c>
      <c r="Q28" t="s">
        <v>58</v>
      </c>
      <c r="R28" t="s">
        <v>58</v>
      </c>
      <c r="S28" t="s">
        <v>58</v>
      </c>
      <c r="T28" t="s">
        <v>58</v>
      </c>
      <c r="U28" s="13" t="s">
        <v>58</v>
      </c>
    </row>
    <row r="29" spans="2:21" x14ac:dyDescent="0.25">
      <c r="G29" s="214" t="s">
        <v>182</v>
      </c>
      <c r="H29" s="215"/>
      <c r="I29" s="216"/>
      <c r="O29" s="12"/>
      <c r="U29" s="13"/>
    </row>
    <row r="30" spans="2:21" x14ac:dyDescent="0.25">
      <c r="G30" s="12" t="s">
        <v>173</v>
      </c>
      <c r="H30" t="s">
        <v>172</v>
      </c>
      <c r="I30" s="29">
        <v>104.51015624999999</v>
      </c>
      <c r="O30" s="12" t="s">
        <v>23</v>
      </c>
      <c r="P30" t="s">
        <v>214</v>
      </c>
      <c r="Q30" t="s">
        <v>215</v>
      </c>
      <c r="R30" t="s">
        <v>216</v>
      </c>
      <c r="S30" t="s">
        <v>217</v>
      </c>
      <c r="T30" t="s">
        <v>218</v>
      </c>
      <c r="U30" s="13" t="s">
        <v>219</v>
      </c>
    </row>
    <row r="31" spans="2:21" x14ac:dyDescent="0.25">
      <c r="G31" s="12" t="s">
        <v>176</v>
      </c>
      <c r="H31" t="s">
        <v>172</v>
      </c>
      <c r="I31" s="29">
        <v>0.60031250000000003</v>
      </c>
      <c r="O31" s="12" t="s">
        <v>208</v>
      </c>
      <c r="P31" s="1">
        <v>171.82961155166382</v>
      </c>
      <c r="Q31" s="1">
        <v>154.81574894815185</v>
      </c>
      <c r="R31" s="1">
        <v>147.73781635811955</v>
      </c>
      <c r="S31" s="1">
        <v>77.775987587638411</v>
      </c>
      <c r="T31" s="1">
        <v>134.93677690334098</v>
      </c>
      <c r="U31" s="29">
        <v>151.48084835344312</v>
      </c>
    </row>
    <row r="32" spans="2:21" x14ac:dyDescent="0.25">
      <c r="G32" s="12" t="s">
        <v>183</v>
      </c>
      <c r="H32" t="s">
        <v>184</v>
      </c>
      <c r="I32" s="29">
        <v>19.002812500000001</v>
      </c>
      <c r="O32" s="12" t="s">
        <v>209</v>
      </c>
      <c r="P32" s="1">
        <v>108.18901468067722</v>
      </c>
      <c r="Q32" s="1">
        <v>88.703690230663284</v>
      </c>
      <c r="R32" s="1">
        <v>76.695077888280821</v>
      </c>
      <c r="S32" s="1">
        <v>39.751451285648628</v>
      </c>
      <c r="T32" s="1">
        <v>67.883194099188145</v>
      </c>
      <c r="U32" s="29">
        <v>70.125814584510096</v>
      </c>
    </row>
    <row r="33" spans="7:21" ht="15.75" thickBot="1" x14ac:dyDescent="0.3">
      <c r="G33" s="14" t="s">
        <v>185</v>
      </c>
      <c r="H33" s="15" t="s">
        <v>139</v>
      </c>
      <c r="I33" s="16">
        <v>91.3</v>
      </c>
      <c r="O33" s="12" t="s">
        <v>210</v>
      </c>
      <c r="P33" s="1">
        <v>127.2811937419732</v>
      </c>
      <c r="Q33" s="1">
        <v>107.79763260093536</v>
      </c>
      <c r="R33" s="1">
        <v>96.522040020638102</v>
      </c>
      <c r="S33" s="1">
        <v>50.295138640006172</v>
      </c>
      <c r="T33" s="1">
        <v>86.359537218138215</v>
      </c>
      <c r="U33" s="29">
        <v>91.898381334422155</v>
      </c>
    </row>
    <row r="34" spans="7:21" ht="15.75" thickBot="1" x14ac:dyDescent="0.3">
      <c r="O34" s="12" t="s">
        <v>211</v>
      </c>
      <c r="P34" s="1">
        <v>10.332332519824872</v>
      </c>
      <c r="Q34" s="1">
        <v>9.5667087026668334</v>
      </c>
      <c r="R34" s="1">
        <v>9.2482017361153801</v>
      </c>
      <c r="S34" s="1">
        <v>6.0999194414437286</v>
      </c>
      <c r="T34" s="1">
        <v>8.6721549606503441</v>
      </c>
      <c r="U34" s="29">
        <v>9.4166381759049411</v>
      </c>
    </row>
    <row r="35" spans="7:21" x14ac:dyDescent="0.25">
      <c r="G35" s="214" t="s">
        <v>186</v>
      </c>
      <c r="H35" s="215"/>
      <c r="I35" s="216"/>
      <c r="O35" s="12" t="s">
        <v>212</v>
      </c>
      <c r="P35" s="1">
        <v>7.4685056606304752</v>
      </c>
      <c r="Q35" s="1">
        <v>6.5916660603798478</v>
      </c>
      <c r="R35" s="1">
        <v>6.051278504972637</v>
      </c>
      <c r="S35" s="1">
        <v>4.3888153078541885</v>
      </c>
      <c r="T35" s="1">
        <v>5.6547437344634659</v>
      </c>
      <c r="U35" s="29">
        <v>5.7556616563029541</v>
      </c>
    </row>
    <row r="36" spans="7:21" ht="17.25" x14ac:dyDescent="0.25">
      <c r="G36" s="12" t="s">
        <v>187</v>
      </c>
      <c r="H36" t="s">
        <v>193</v>
      </c>
      <c r="I36" s="29">
        <v>50160.09375</v>
      </c>
      <c r="O36" s="12" t="s">
        <v>213</v>
      </c>
      <c r="P36" s="1">
        <v>8.3276537183887935</v>
      </c>
      <c r="Q36" s="1">
        <v>7.450893467042091</v>
      </c>
      <c r="R36" s="1">
        <v>6.9434918009287152</v>
      </c>
      <c r="S36" s="1">
        <v>4.863281238800278</v>
      </c>
      <c r="T36" s="1">
        <v>6.4861791748162201</v>
      </c>
      <c r="U36" s="29">
        <v>6.7354271600489977</v>
      </c>
    </row>
    <row r="37" spans="7:21" x14ac:dyDescent="0.25">
      <c r="G37" s="12" t="s">
        <v>173</v>
      </c>
      <c r="H37" t="s">
        <v>172</v>
      </c>
      <c r="I37" s="29">
        <v>85.308125000000004</v>
      </c>
      <c r="O37" s="12" t="s">
        <v>220</v>
      </c>
      <c r="P37" s="1">
        <v>1.4599610457323586</v>
      </c>
      <c r="Q37" s="1">
        <v>1.2385282413063463</v>
      </c>
      <c r="R37" s="1">
        <v>1.1503895356088578</v>
      </c>
      <c r="S37" s="1">
        <v>0.3402383484500856</v>
      </c>
      <c r="T37" s="1">
        <v>0.99712818196121289</v>
      </c>
      <c r="U37" s="29">
        <v>1.1967033621740972</v>
      </c>
    </row>
    <row r="38" spans="7:21" x14ac:dyDescent="0.25">
      <c r="G38" s="12" t="s">
        <v>175</v>
      </c>
      <c r="H38" t="s">
        <v>172</v>
      </c>
      <c r="I38" s="29">
        <v>0.10093749999999999</v>
      </c>
      <c r="O38" s="12" t="s">
        <v>221</v>
      </c>
      <c r="P38" s="32">
        <v>44866.583942308804</v>
      </c>
      <c r="Q38" s="32">
        <v>38061.653519933112</v>
      </c>
      <c r="R38" s="32">
        <v>35353.031490923284</v>
      </c>
      <c r="S38" s="32">
        <v>12848.498318450273</v>
      </c>
      <c r="T38" s="32">
        <v>30643.102119930667</v>
      </c>
      <c r="U38" s="38">
        <v>36776.318228453885</v>
      </c>
    </row>
    <row r="39" spans="7:21" x14ac:dyDescent="0.25">
      <c r="G39" s="12" t="s">
        <v>176</v>
      </c>
      <c r="H39" t="s">
        <v>172</v>
      </c>
      <c r="I39" s="29">
        <v>0.60031250000000003</v>
      </c>
      <c r="O39" s="12" t="s">
        <v>222</v>
      </c>
      <c r="P39" s="32">
        <v>314632.1334759118</v>
      </c>
      <c r="Q39" s="32">
        <v>266911.76814343524</v>
      </c>
      <c r="R39" s="32">
        <v>247917.24141808818</v>
      </c>
      <c r="S39" s="32">
        <v>90101.587477525449</v>
      </c>
      <c r="T39" s="32">
        <v>214888.31440145269</v>
      </c>
      <c r="U39" s="38">
        <v>257898.20505358666</v>
      </c>
    </row>
    <row r="40" spans="7:21" x14ac:dyDescent="0.25">
      <c r="G40" s="12" t="s">
        <v>183</v>
      </c>
      <c r="H40" t="s">
        <v>184</v>
      </c>
      <c r="I40" s="29">
        <v>34.002656250000001</v>
      </c>
      <c r="O40" s="12"/>
      <c r="U40" s="13"/>
    </row>
    <row r="41" spans="7:21" ht="15.75" thickBot="1" x14ac:dyDescent="0.3">
      <c r="G41" s="14" t="s">
        <v>185</v>
      </c>
      <c r="H41" s="15" t="s">
        <v>139</v>
      </c>
      <c r="I41" s="31">
        <v>91.3</v>
      </c>
      <c r="O41" s="12" t="s">
        <v>24</v>
      </c>
      <c r="P41" t="s">
        <v>214</v>
      </c>
      <c r="Q41" t="s">
        <v>215</v>
      </c>
      <c r="R41" t="s">
        <v>216</v>
      </c>
      <c r="S41" t="s">
        <v>217</v>
      </c>
      <c r="T41" t="s">
        <v>218</v>
      </c>
      <c r="U41" s="13" t="s">
        <v>219</v>
      </c>
    </row>
    <row r="42" spans="7:21" ht="15.75" thickBot="1" x14ac:dyDescent="0.3">
      <c r="O42" s="12" t="s">
        <v>208</v>
      </c>
      <c r="P42" s="1">
        <v>284.84592827684293</v>
      </c>
      <c r="Q42" s="1">
        <v>256.64165403616647</v>
      </c>
      <c r="R42" s="1">
        <v>244.90840118945042</v>
      </c>
      <c r="S42" s="1">
        <v>128.93105665543567</v>
      </c>
      <c r="T42" s="1">
        <v>223.6878214914712</v>
      </c>
      <c r="U42" s="29">
        <v>251.11331205231005</v>
      </c>
    </row>
    <row r="43" spans="7:21" x14ac:dyDescent="0.25">
      <c r="G43" s="214" t="s">
        <v>188</v>
      </c>
      <c r="H43" s="215"/>
      <c r="I43" s="216"/>
      <c r="O43" s="12" t="s">
        <v>209</v>
      </c>
      <c r="P43" s="1">
        <v>179.34743632245662</v>
      </c>
      <c r="Q43" s="1">
        <v>147.04616251627758</v>
      </c>
      <c r="R43" s="1">
        <v>127.13920760266411</v>
      </c>
      <c r="S43" s="1">
        <v>65.896901817809194</v>
      </c>
      <c r="T43" s="1">
        <v>112.53154367846859</v>
      </c>
      <c r="U43" s="29">
        <v>116.24918761740128</v>
      </c>
    </row>
    <row r="44" spans="7:21" x14ac:dyDescent="0.25">
      <c r="G44" s="12" t="s">
        <v>189</v>
      </c>
      <c r="H44" t="s">
        <v>184</v>
      </c>
      <c r="I44" s="29">
        <v>4.7015624999999996</v>
      </c>
      <c r="O44" s="12" t="s">
        <v>210</v>
      </c>
      <c r="P44" s="1">
        <v>210.99698390877251</v>
      </c>
      <c r="Q44" s="1">
        <v>178.69863318073811</v>
      </c>
      <c r="R44" s="1">
        <v>160.00682211044094</v>
      </c>
      <c r="S44" s="1">
        <v>83.375416637181729</v>
      </c>
      <c r="T44" s="1">
        <v>143.16020575454155</v>
      </c>
      <c r="U44" s="29">
        <v>152.34207597840143</v>
      </c>
    </row>
    <row r="45" spans="7:21" x14ac:dyDescent="0.25">
      <c r="G45" s="12" t="s">
        <v>190</v>
      </c>
      <c r="H45" t="s">
        <v>184</v>
      </c>
      <c r="I45" s="29">
        <v>56.105312500000004</v>
      </c>
      <c r="O45" s="12" t="s">
        <v>211</v>
      </c>
      <c r="P45" s="1">
        <v>15.41806677245793</v>
      </c>
      <c r="Q45" s="1">
        <v>14.14887443162749</v>
      </c>
      <c r="R45" s="1">
        <v>13.620878053525267</v>
      </c>
      <c r="S45" s="1">
        <v>8.4018975494946044</v>
      </c>
      <c r="T45" s="1">
        <v>12.665951967116204</v>
      </c>
      <c r="U45" s="29">
        <v>13.900099042353952</v>
      </c>
    </row>
    <row r="46" spans="7:21" x14ac:dyDescent="0.25">
      <c r="G46" s="12" t="s">
        <v>173</v>
      </c>
      <c r="H46" t="s">
        <v>172</v>
      </c>
      <c r="I46" s="29">
        <v>185.71703125000002</v>
      </c>
      <c r="O46" s="12" t="s">
        <v>212</v>
      </c>
      <c r="P46" s="1">
        <v>10.670634634510547</v>
      </c>
      <c r="Q46" s="1">
        <v>9.2170773132324904</v>
      </c>
      <c r="R46" s="1">
        <v>8.3212643421198855</v>
      </c>
      <c r="S46" s="1">
        <v>5.5653605818014142</v>
      </c>
      <c r="T46" s="1">
        <v>7.6639194655310874</v>
      </c>
      <c r="U46" s="29">
        <v>7.8312134427830582</v>
      </c>
    </row>
    <row r="47" spans="7:21" x14ac:dyDescent="0.25">
      <c r="G47" s="12" t="s">
        <v>174</v>
      </c>
      <c r="H47" t="s">
        <v>172</v>
      </c>
      <c r="I47" s="29">
        <v>1.0996874999999999</v>
      </c>
      <c r="O47" s="12" t="s">
        <v>213</v>
      </c>
      <c r="P47" s="1">
        <v>12.094864275894762</v>
      </c>
      <c r="Q47" s="1">
        <v>10.641438493133215</v>
      </c>
      <c r="R47" s="1">
        <v>9.8003069949698425</v>
      </c>
      <c r="S47" s="1">
        <v>6.3518937486731772</v>
      </c>
      <c r="T47" s="1">
        <v>9.0422092589543688</v>
      </c>
      <c r="U47" s="29">
        <v>9.4553934190280646</v>
      </c>
    </row>
    <row r="48" spans="7:21" x14ac:dyDescent="0.25">
      <c r="G48" s="12" t="s">
        <v>191</v>
      </c>
      <c r="H48" t="s">
        <v>172</v>
      </c>
      <c r="I48" s="29">
        <v>0.19921874999999997</v>
      </c>
      <c r="O48" s="12" t="s">
        <v>220</v>
      </c>
      <c r="P48" s="1">
        <v>1.1881024606895516</v>
      </c>
      <c r="Q48" s="1">
        <v>1.0079025433116451</v>
      </c>
      <c r="R48" s="1">
        <v>0.93617610004298313</v>
      </c>
      <c r="S48" s="1">
        <v>0.4180908224978695</v>
      </c>
      <c r="T48" s="1">
        <v>0.81145346314136868</v>
      </c>
      <c r="U48" s="29">
        <v>0.97386585311342055</v>
      </c>
    </row>
    <row r="49" spans="7:21" ht="15.75" thickBot="1" x14ac:dyDescent="0.3">
      <c r="G49" s="12" t="s">
        <v>176</v>
      </c>
      <c r="H49" t="s">
        <v>172</v>
      </c>
      <c r="I49" s="29">
        <v>0.60031250000000003</v>
      </c>
      <c r="O49" s="14" t="s">
        <v>221</v>
      </c>
      <c r="P49" s="33">
        <v>190682.98175481238</v>
      </c>
      <c r="Q49" s="33">
        <v>161762.0274597157</v>
      </c>
      <c r="R49" s="33">
        <v>150250.38383642395</v>
      </c>
      <c r="S49" s="33">
        <v>54606.117853413656</v>
      </c>
      <c r="T49" s="33">
        <v>130233.18400970532</v>
      </c>
      <c r="U49" s="41">
        <v>156299.35247092901</v>
      </c>
    </row>
    <row r="50" spans="7:21" x14ac:dyDescent="0.25">
      <c r="G50" s="12" t="s">
        <v>192</v>
      </c>
      <c r="H50" t="s">
        <v>172</v>
      </c>
      <c r="I50" s="29">
        <v>0.10093749999999999</v>
      </c>
      <c r="P50" s="2"/>
      <c r="Q50" s="2"/>
      <c r="R50" s="2"/>
      <c r="S50" s="2"/>
      <c r="T50" s="2"/>
      <c r="U50" s="2"/>
    </row>
    <row r="51" spans="7:21" x14ac:dyDescent="0.25">
      <c r="G51" s="12" t="s">
        <v>183</v>
      </c>
      <c r="H51" t="s">
        <v>184</v>
      </c>
      <c r="I51" s="29">
        <v>8.0006250000000012</v>
      </c>
    </row>
    <row r="52" spans="7:21" ht="15.75" thickBot="1" x14ac:dyDescent="0.3">
      <c r="G52" s="14" t="s">
        <v>185</v>
      </c>
      <c r="H52" s="15" t="s">
        <v>139</v>
      </c>
      <c r="I52" s="31">
        <v>91.3</v>
      </c>
    </row>
  </sheetData>
  <mergeCells count="12">
    <mergeCell ref="G43:I43"/>
    <mergeCell ref="G29:I29"/>
    <mergeCell ref="G35:I35"/>
    <mergeCell ref="K6:M6"/>
    <mergeCell ref="G4:I4"/>
    <mergeCell ref="G18:I18"/>
    <mergeCell ref="O6:U6"/>
    <mergeCell ref="B2:E2"/>
    <mergeCell ref="C3:D3"/>
    <mergeCell ref="C4:D4"/>
    <mergeCell ref="B6:E6"/>
    <mergeCell ref="G6:I6"/>
  </mergeCells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P47"/>
  <sheetViews>
    <sheetView zoomScale="70" zoomScaleNormal="70" workbookViewId="0">
      <selection activeCell="D51" sqref="D51"/>
    </sheetView>
  </sheetViews>
  <sheetFormatPr baseColWidth="10" defaultRowHeight="15" x14ac:dyDescent="0.25"/>
  <cols>
    <col min="2" max="2" width="37.7109375" customWidth="1"/>
    <col min="3" max="3" width="22" bestFit="1" customWidth="1"/>
    <col min="4" max="4" width="31.7109375" bestFit="1" customWidth="1"/>
    <col min="5" max="5" width="35.28515625" bestFit="1" customWidth="1"/>
    <col min="6" max="6" width="14.42578125" bestFit="1" customWidth="1"/>
    <col min="7" max="7" width="13.140625" customWidth="1"/>
    <col min="8" max="8" width="20" customWidth="1"/>
    <col min="9" max="9" width="11.140625" bestFit="1" customWidth="1"/>
    <col min="10" max="10" width="16.85546875" customWidth="1"/>
    <col min="11" max="11" width="19.28515625" bestFit="1" customWidth="1"/>
    <col min="12" max="12" width="26" bestFit="1" customWidth="1"/>
    <col min="13" max="13" width="19.140625" bestFit="1" customWidth="1"/>
    <col min="14" max="15" width="27.85546875" bestFit="1" customWidth="1"/>
    <col min="16" max="16" width="26.28515625" customWidth="1"/>
  </cols>
  <sheetData>
    <row r="1" spans="2:16" ht="15.75" thickBot="1" x14ac:dyDescent="0.3"/>
    <row r="2" spans="2:16" x14ac:dyDescent="0.25">
      <c r="B2" s="214" t="s">
        <v>47</v>
      </c>
      <c r="C2" s="218"/>
      <c r="D2" s="218"/>
      <c r="E2" s="219"/>
    </row>
    <row r="3" spans="2:16" x14ac:dyDescent="0.25">
      <c r="B3" s="35" t="s">
        <v>62</v>
      </c>
      <c r="C3" s="220" t="s">
        <v>1</v>
      </c>
      <c r="D3" s="220"/>
      <c r="E3" s="25" t="s">
        <v>63</v>
      </c>
    </row>
    <row r="4" spans="2:16" ht="63.75" thickBot="1" x14ac:dyDescent="0.3">
      <c r="B4" s="36" t="s">
        <v>254</v>
      </c>
      <c r="C4" s="221" t="s">
        <v>253</v>
      </c>
      <c r="D4" s="221"/>
      <c r="E4" s="16">
        <v>2022</v>
      </c>
    </row>
    <row r="5" spans="2:16" ht="15.75" thickBot="1" x14ac:dyDescent="0.3"/>
    <row r="6" spans="2:16" ht="15.75" thickBot="1" x14ac:dyDescent="0.3">
      <c r="B6" s="211" t="s">
        <v>255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3"/>
    </row>
    <row r="7" spans="2:16" ht="33" x14ac:dyDescent="0.35">
      <c r="B7" s="177" t="s">
        <v>415</v>
      </c>
      <c r="C7" s="171" t="s">
        <v>416</v>
      </c>
      <c r="D7" s="171" t="s">
        <v>410</v>
      </c>
      <c r="E7" s="171" t="s">
        <v>411</v>
      </c>
      <c r="F7" s="171" t="s">
        <v>412</v>
      </c>
      <c r="G7" s="171" t="s">
        <v>225</v>
      </c>
      <c r="H7" s="171" t="s">
        <v>226</v>
      </c>
      <c r="I7" s="176" t="s">
        <v>135</v>
      </c>
      <c r="J7" s="176" t="s">
        <v>227</v>
      </c>
      <c r="K7" s="176" t="s">
        <v>413</v>
      </c>
      <c r="L7" s="176" t="s">
        <v>444</v>
      </c>
      <c r="M7" s="176" t="s">
        <v>414</v>
      </c>
      <c r="N7" s="176" t="s">
        <v>433</v>
      </c>
      <c r="O7" s="176" t="s">
        <v>445</v>
      </c>
      <c r="P7" s="180" t="s">
        <v>434</v>
      </c>
    </row>
    <row r="8" spans="2:16" x14ac:dyDescent="0.25">
      <c r="B8" s="12">
        <v>2030</v>
      </c>
      <c r="C8" t="s">
        <v>228</v>
      </c>
      <c r="D8" s="173">
        <v>257125</v>
      </c>
      <c r="E8" s="173">
        <f>D8*0.9</f>
        <v>231412.5</v>
      </c>
      <c r="F8" s="1">
        <f>(E8*1000)/(8000*3600)</f>
        <v>8.03515625</v>
      </c>
      <c r="G8" s="32">
        <f>15520*F8^0.6339</f>
        <v>58152.396956685297</v>
      </c>
      <c r="H8" s="1">
        <f>(G8/1000)</f>
        <v>58.152396956685294</v>
      </c>
      <c r="I8" s="1">
        <f>H8*0.06</f>
        <v>3.4891438174011173</v>
      </c>
      <c r="J8" s="1">
        <v>0.50413855937499974</v>
      </c>
      <c r="K8" s="43">
        <v>1E-3</v>
      </c>
      <c r="L8" s="44">
        <v>6.1116000000000002E-4</v>
      </c>
      <c r="M8" s="45">
        <v>1.1E-4</v>
      </c>
      <c r="N8" s="173">
        <f>E8*K8*1000</f>
        <v>231412.5</v>
      </c>
      <c r="O8" s="173">
        <f>E8*L8*1000</f>
        <v>141430.06350000002</v>
      </c>
      <c r="P8" s="178">
        <f>M8*E8*1000</f>
        <v>25455.375</v>
      </c>
    </row>
    <row r="9" spans="2:16" x14ac:dyDescent="0.25">
      <c r="B9" s="12"/>
      <c r="C9" t="s">
        <v>229</v>
      </c>
      <c r="D9" s="173">
        <v>123038</v>
      </c>
      <c r="E9" s="173">
        <f>D9*0.9</f>
        <v>110734.2</v>
      </c>
      <c r="F9" s="1">
        <f>(E9*1000)/(8000*3600)</f>
        <v>3.8449374999999999</v>
      </c>
      <c r="G9" s="32">
        <f>15520*F9^0.6339</f>
        <v>36446.265493898652</v>
      </c>
      <c r="H9" s="1">
        <f>G9/1000</f>
        <v>36.44626549389865</v>
      </c>
      <c r="I9" s="1">
        <f>H9*0.06</f>
        <v>2.1867759296339191</v>
      </c>
      <c r="J9" s="1">
        <v>0.24123753064999973</v>
      </c>
      <c r="K9" s="43">
        <v>1E-3</v>
      </c>
      <c r="L9" s="44">
        <v>6.1116000000000002E-4</v>
      </c>
      <c r="M9" s="45">
        <v>1.1E-4</v>
      </c>
      <c r="N9" s="173">
        <f>E9*K9*1000</f>
        <v>110734.2</v>
      </c>
      <c r="O9" s="173">
        <f>E9*L9*1000</f>
        <v>67676.313672000004</v>
      </c>
      <c r="P9" s="178">
        <f>M9*E9*1000</f>
        <v>12180.761999999999</v>
      </c>
    </row>
    <row r="10" spans="2:16" x14ac:dyDescent="0.25">
      <c r="B10" s="12">
        <v>2035</v>
      </c>
      <c r="D10" s="174"/>
      <c r="E10" s="174"/>
      <c r="F10" s="1"/>
      <c r="G10" s="32"/>
      <c r="N10" s="173"/>
      <c r="O10" s="173"/>
      <c r="P10" s="178"/>
    </row>
    <row r="11" spans="2:16" x14ac:dyDescent="0.25">
      <c r="B11" s="12"/>
      <c r="C11" t="s">
        <v>230</v>
      </c>
      <c r="D11" s="173">
        <v>134263</v>
      </c>
      <c r="E11" s="173">
        <f t="shared" ref="E11:E13" si="0">D11*0.9</f>
        <v>120836.7</v>
      </c>
      <c r="F11" s="1">
        <f t="shared" ref="F11:F13" si="1">(E11*1000)/(8000*3600)</f>
        <v>4.1957187500000002</v>
      </c>
      <c r="G11" s="32">
        <f t="shared" ref="G11:G13" si="2">15520*F11^0.6339</f>
        <v>38520.212473211417</v>
      </c>
      <c r="H11" s="1">
        <v>36.208999724818732</v>
      </c>
      <c r="I11" s="1">
        <f t="shared" ref="I11:I13" si="3">H11*0.06</f>
        <v>2.1725399834891239</v>
      </c>
      <c r="J11" s="1">
        <v>0.26324610752499972</v>
      </c>
      <c r="K11" s="43">
        <v>1E-3</v>
      </c>
      <c r="L11" s="44">
        <v>6.1116000000000002E-4</v>
      </c>
      <c r="M11" s="45">
        <v>1.1E-4</v>
      </c>
      <c r="N11" s="173">
        <f>E11*K11*1000</f>
        <v>120836.7</v>
      </c>
      <c r="O11" s="173">
        <f>E11*L11*1000</f>
        <v>73850.557572000005</v>
      </c>
      <c r="P11" s="178">
        <f>M11*E11*1000</f>
        <v>13292.037</v>
      </c>
    </row>
    <row r="12" spans="2:16" x14ac:dyDescent="0.25">
      <c r="B12" s="12"/>
      <c r="D12" s="173"/>
      <c r="E12" s="174"/>
      <c r="F12" s="1"/>
      <c r="G12" s="32"/>
      <c r="N12" s="173"/>
      <c r="O12" s="173"/>
      <c r="P12" s="178"/>
    </row>
    <row r="13" spans="2:16" x14ac:dyDescent="0.25">
      <c r="B13" s="12"/>
      <c r="C13" t="s">
        <v>231</v>
      </c>
      <c r="D13" s="173">
        <v>216715</v>
      </c>
      <c r="E13" s="173">
        <f t="shared" si="0"/>
        <v>195043.5</v>
      </c>
      <c r="F13" s="1">
        <f t="shared" si="1"/>
        <v>6.7723437500000001</v>
      </c>
      <c r="G13" s="32">
        <f t="shared" si="2"/>
        <v>52179.169822918891</v>
      </c>
      <c r="H13" s="1">
        <v>49.048419633543759</v>
      </c>
      <c r="I13" s="1">
        <f t="shared" si="3"/>
        <v>2.9429051780126256</v>
      </c>
      <c r="J13" s="1">
        <v>0.42490768262499973</v>
      </c>
      <c r="K13" s="43">
        <v>1E-3</v>
      </c>
      <c r="L13" s="44">
        <v>6.1116000000000002E-4</v>
      </c>
      <c r="M13" s="45">
        <v>1.1E-4</v>
      </c>
      <c r="N13" s="173">
        <f>E13*K13*1000</f>
        <v>195043.5</v>
      </c>
      <c r="O13" s="173">
        <f>E13*L13*1000</f>
        <v>119202.78546</v>
      </c>
      <c r="P13" s="178">
        <f>M13*E13*1000</f>
        <v>21454.785</v>
      </c>
    </row>
    <row r="14" spans="2:16" x14ac:dyDescent="0.25">
      <c r="B14" s="12">
        <v>2036</v>
      </c>
      <c r="D14" s="173"/>
      <c r="E14" s="174"/>
      <c r="F14" s="1"/>
      <c r="G14" s="32"/>
      <c r="N14" s="173"/>
      <c r="O14" s="173"/>
      <c r="P14" s="178"/>
    </row>
    <row r="15" spans="2:16" x14ac:dyDescent="0.25">
      <c r="B15" s="12"/>
      <c r="C15" t="s">
        <v>232</v>
      </c>
      <c r="D15" s="173">
        <v>157025</v>
      </c>
      <c r="E15" s="173">
        <f t="shared" ref="E15" si="4">D15*0.9</f>
        <v>141322.5</v>
      </c>
      <c r="F15" s="1">
        <f>(E15*1000)/(8000*3600)</f>
        <v>4.9070312500000002</v>
      </c>
      <c r="G15" s="32">
        <f>15520*F15^0.6339</f>
        <v>42540.419602303744</v>
      </c>
      <c r="H15" s="1">
        <v>39.137186034119438</v>
      </c>
      <c r="I15" s="1">
        <f>H15*0.06</f>
        <v>2.3482311620471661</v>
      </c>
      <c r="J15" s="1">
        <v>0.30787499187499978</v>
      </c>
      <c r="K15" s="43">
        <v>1E-3</v>
      </c>
      <c r="L15" s="44">
        <v>6.1116000000000002E-4</v>
      </c>
      <c r="M15" s="45">
        <v>1.1E-4</v>
      </c>
      <c r="N15" s="173">
        <f>E15*K15*1000</f>
        <v>141322.5</v>
      </c>
      <c r="O15" s="173">
        <f>E15*L15*1000</f>
        <v>86370.659100000004</v>
      </c>
      <c r="P15" s="178">
        <f>M15*E15*1000</f>
        <v>15545.475</v>
      </c>
    </row>
    <row r="16" spans="2:16" x14ac:dyDescent="0.25">
      <c r="B16" s="12">
        <v>2037</v>
      </c>
      <c r="D16" s="173"/>
      <c r="E16" s="174"/>
      <c r="F16" s="1"/>
      <c r="G16" s="32"/>
      <c r="N16" s="173"/>
      <c r="O16" s="173"/>
      <c r="P16" s="178"/>
    </row>
    <row r="17" spans="2:16" x14ac:dyDescent="0.25">
      <c r="B17" s="12"/>
      <c r="C17" t="s">
        <v>233</v>
      </c>
      <c r="D17" s="173">
        <v>400000</v>
      </c>
      <c r="E17" s="173">
        <f t="shared" ref="E17:E20" si="5">D17*0.9</f>
        <v>360000</v>
      </c>
      <c r="F17" s="1">
        <f t="shared" ref="F17:F20" si="6">(E17*1000)/(8000*3600)</f>
        <v>12.5</v>
      </c>
      <c r="G17" s="32">
        <f t="shared" ref="G17:G20" si="7">15520*F17^0.6339</f>
        <v>76952.542631385295</v>
      </c>
      <c r="H17" s="1">
        <v>69.257288368246776</v>
      </c>
      <c r="I17" s="1">
        <f t="shared" ref="I17:I20" si="8">H17*0.06</f>
        <v>4.1554373020948061</v>
      </c>
      <c r="J17" s="1">
        <v>0.7842699999999998</v>
      </c>
      <c r="K17" s="43">
        <v>1E-3</v>
      </c>
      <c r="L17" s="44">
        <v>6.1116000000000002E-4</v>
      </c>
      <c r="M17" s="45">
        <v>1.1E-4</v>
      </c>
      <c r="N17" s="173">
        <f>E17*K17*1000</f>
        <v>360000</v>
      </c>
      <c r="O17" s="173">
        <f t="shared" ref="O17:O20" si="9">E17*L17*1000</f>
        <v>220017.6</v>
      </c>
      <c r="P17" s="178">
        <f>M17*E17*1000</f>
        <v>39600</v>
      </c>
    </row>
    <row r="18" spans="2:16" x14ac:dyDescent="0.25">
      <c r="B18" s="12"/>
      <c r="C18" t="s">
        <v>234</v>
      </c>
      <c r="D18" s="173">
        <v>105275</v>
      </c>
      <c r="E18" s="173">
        <f t="shared" si="5"/>
        <v>94747.5</v>
      </c>
      <c r="F18" s="1">
        <f t="shared" si="6"/>
        <v>3.2898437500000002</v>
      </c>
      <c r="G18" s="32">
        <f t="shared" si="7"/>
        <v>33016.354708280116</v>
      </c>
      <c r="H18" s="1">
        <v>29.714719237452108</v>
      </c>
      <c r="I18" s="1">
        <f t="shared" si="8"/>
        <v>1.7828831542471264</v>
      </c>
      <c r="J18" s="1">
        <v>0.20641006062499975</v>
      </c>
      <c r="K18" s="43">
        <v>1E-3</v>
      </c>
      <c r="L18" s="44">
        <v>6.1116000000000002E-4</v>
      </c>
      <c r="M18" s="45">
        <v>1.1E-4</v>
      </c>
      <c r="N18" s="173">
        <f>E18*K18*1000</f>
        <v>94747.5</v>
      </c>
      <c r="O18" s="173">
        <f t="shared" si="9"/>
        <v>57905.882100000003</v>
      </c>
      <c r="P18" s="178">
        <f>M18*E18*1000</f>
        <v>10422.225</v>
      </c>
    </row>
    <row r="19" spans="2:16" x14ac:dyDescent="0.25">
      <c r="B19" s="12"/>
      <c r="C19" t="s">
        <v>235</v>
      </c>
      <c r="D19" s="173">
        <v>40000</v>
      </c>
      <c r="E19" s="173">
        <f t="shared" si="5"/>
        <v>36000</v>
      </c>
      <c r="F19" s="1">
        <f t="shared" si="6"/>
        <v>1.25</v>
      </c>
      <c r="G19" s="32">
        <f t="shared" si="7"/>
        <v>17878.166360346186</v>
      </c>
      <c r="H19" s="1">
        <v>16.090349724311569</v>
      </c>
      <c r="I19" s="1">
        <f t="shared" si="8"/>
        <v>0.96542098345869409</v>
      </c>
      <c r="J19" s="1">
        <v>7.8426999999999747E-2</v>
      </c>
      <c r="K19" s="43">
        <v>1E-3</v>
      </c>
      <c r="L19" s="44">
        <v>6.1116000000000002E-4</v>
      </c>
      <c r="M19" s="45">
        <v>1.1E-4</v>
      </c>
      <c r="N19" s="173">
        <f>E19*K19*1000</f>
        <v>36000</v>
      </c>
      <c r="O19" s="173">
        <f t="shared" si="9"/>
        <v>22001.760000000002</v>
      </c>
      <c r="P19" s="178">
        <f>M19*E19*1000</f>
        <v>3960</v>
      </c>
    </row>
    <row r="20" spans="2:16" x14ac:dyDescent="0.25">
      <c r="B20" s="12"/>
      <c r="C20" t="s">
        <v>236</v>
      </c>
      <c r="D20" s="173">
        <v>224196</v>
      </c>
      <c r="E20" s="173">
        <f t="shared" si="5"/>
        <v>201776.4</v>
      </c>
      <c r="F20" s="1">
        <f t="shared" si="6"/>
        <v>7.0061249999999999</v>
      </c>
      <c r="G20" s="32">
        <f t="shared" si="7"/>
        <v>53313.862309902972</v>
      </c>
      <c r="H20" s="1">
        <v>47.982476078912676</v>
      </c>
      <c r="I20" s="1">
        <f t="shared" si="8"/>
        <v>2.8789485647347606</v>
      </c>
      <c r="J20" s="1">
        <v>0.43957549229999976</v>
      </c>
      <c r="K20" s="43">
        <v>1E-3</v>
      </c>
      <c r="L20" s="44">
        <v>6.1116000000000002E-4</v>
      </c>
      <c r="M20" s="45">
        <v>1.1E-4</v>
      </c>
      <c r="N20" s="173">
        <f>E20*K20*1000</f>
        <v>201776.4</v>
      </c>
      <c r="O20" s="173">
        <f t="shared" si="9"/>
        <v>123317.664624</v>
      </c>
      <c r="P20" s="178">
        <f>M20*E20*1000</f>
        <v>22195.403999999999</v>
      </c>
    </row>
    <row r="21" spans="2:16" x14ac:dyDescent="0.25">
      <c r="B21" s="12">
        <v>2039</v>
      </c>
      <c r="D21" s="173"/>
      <c r="E21" s="174"/>
      <c r="F21" s="1"/>
      <c r="G21" s="32"/>
      <c r="N21" s="173"/>
      <c r="O21" s="173"/>
      <c r="P21" s="178"/>
    </row>
    <row r="22" spans="2:16" x14ac:dyDescent="0.25">
      <c r="B22" s="12"/>
      <c r="C22" t="s">
        <v>237</v>
      </c>
      <c r="D22" s="173">
        <v>163825</v>
      </c>
      <c r="E22" s="173">
        <f t="shared" ref="E22:E23" si="10">D22*0.9</f>
        <v>147442.5</v>
      </c>
      <c r="F22" s="1">
        <f t="shared" ref="F22:F23" si="11">(E22*1000)/(8000*3600)</f>
        <v>5.1195312499999996</v>
      </c>
      <c r="G22" s="32">
        <f t="shared" ref="G22:G23" si="12">15520*F22^0.6339</f>
        <v>43699.124856529226</v>
      </c>
      <c r="H22" s="1">
        <v>38.542628123458776</v>
      </c>
      <c r="I22" s="1">
        <f t="shared" ref="I22:I23" si="13">H22*0.06</f>
        <v>2.3125576874075264</v>
      </c>
      <c r="J22" s="1">
        <v>0.32120758187499976</v>
      </c>
      <c r="K22" s="43">
        <v>1E-3</v>
      </c>
      <c r="L22" s="44">
        <v>6.1116000000000002E-4</v>
      </c>
      <c r="M22" s="45">
        <v>1.1E-4</v>
      </c>
      <c r="N22" s="173">
        <f>E22*K22*1000</f>
        <v>147442.5</v>
      </c>
      <c r="O22" s="173">
        <f t="shared" ref="O22:O23" si="14">E22*L22*1000</f>
        <v>90110.958300000013</v>
      </c>
      <c r="P22" s="178">
        <f>M22*E22*1000</f>
        <v>16218.675000000001</v>
      </c>
    </row>
    <row r="23" spans="2:16" x14ac:dyDescent="0.25">
      <c r="B23" s="12"/>
      <c r="C23" t="s">
        <v>238</v>
      </c>
      <c r="D23" s="173">
        <v>302944</v>
      </c>
      <c r="E23" s="173">
        <f t="shared" si="10"/>
        <v>272649.60000000003</v>
      </c>
      <c r="F23" s="1">
        <f t="shared" si="11"/>
        <v>9.4670000000000023</v>
      </c>
      <c r="G23" s="32">
        <f t="shared" si="12"/>
        <v>64522.731245049123</v>
      </c>
      <c r="H23" s="1">
        <v>56.909048958133333</v>
      </c>
      <c r="I23" s="1">
        <f t="shared" si="13"/>
        <v>3.4145429374879996</v>
      </c>
      <c r="J23" s="1">
        <v>0.5939747272</v>
      </c>
      <c r="K23" s="43">
        <v>1E-3</v>
      </c>
      <c r="L23" s="44">
        <v>6.1116000000000002E-4</v>
      </c>
      <c r="M23" s="45">
        <v>1.1E-4</v>
      </c>
      <c r="N23" s="173">
        <f>E23*K23*1000</f>
        <v>272649.60000000003</v>
      </c>
      <c r="O23" s="173">
        <f t="shared" si="14"/>
        <v>166632.52953600002</v>
      </c>
      <c r="P23" s="178">
        <f>M23*E23*1000</f>
        <v>29991.456000000006</v>
      </c>
    </row>
    <row r="24" spans="2:16" x14ac:dyDescent="0.25">
      <c r="B24" s="12"/>
      <c r="D24" s="173"/>
      <c r="E24" s="174"/>
      <c r="F24" s="1"/>
      <c r="G24" s="32"/>
      <c r="N24" s="173"/>
      <c r="O24" s="173"/>
      <c r="P24" s="178"/>
    </row>
    <row r="25" spans="2:16" x14ac:dyDescent="0.25">
      <c r="B25" s="12">
        <v>2040</v>
      </c>
      <c r="D25" s="173"/>
      <c r="E25" s="174"/>
      <c r="F25" s="1"/>
      <c r="G25" s="32"/>
      <c r="N25" s="173"/>
      <c r="O25" s="173"/>
      <c r="P25" s="178"/>
    </row>
    <row r="26" spans="2:16" x14ac:dyDescent="0.25">
      <c r="B26" s="12"/>
      <c r="C26" t="s">
        <v>239</v>
      </c>
      <c r="D26" s="173">
        <v>252071</v>
      </c>
      <c r="E26" s="173">
        <f t="shared" ref="E26" si="15">D26*0.9</f>
        <v>226863.9</v>
      </c>
      <c r="F26" s="1">
        <f>(E26*1000)/(8000*3600)</f>
        <v>7.8772187499999999</v>
      </c>
      <c r="G26" s="32">
        <f>15520*F26^0.6339</f>
        <v>57425.19809495112</v>
      </c>
      <c r="H26" s="1">
        <v>50.132197936892325</v>
      </c>
      <c r="I26" s="1">
        <f>H26*0.06</f>
        <v>3.0079318762135392</v>
      </c>
      <c r="J26" s="1">
        <v>0.49422930792499981</v>
      </c>
      <c r="K26" s="43">
        <v>1E-3</v>
      </c>
      <c r="L26" s="44">
        <v>6.1116000000000002E-4</v>
      </c>
      <c r="M26" s="45">
        <v>1.1E-4</v>
      </c>
      <c r="N26" s="173">
        <f>E26*K26*1000</f>
        <v>226863.9</v>
      </c>
      <c r="O26" s="173">
        <f>E26*L26*1000</f>
        <v>138650.14112400002</v>
      </c>
      <c r="P26" s="178">
        <f>M26*E26*1000</f>
        <v>24955.028999999999</v>
      </c>
    </row>
    <row r="27" spans="2:16" x14ac:dyDescent="0.25">
      <c r="B27" s="12">
        <v>2041</v>
      </c>
      <c r="D27" s="173"/>
      <c r="E27" s="174"/>
      <c r="F27" s="1"/>
      <c r="G27" s="32"/>
      <c r="N27" s="173"/>
      <c r="O27" s="173"/>
      <c r="P27" s="178"/>
    </row>
    <row r="28" spans="2:16" x14ac:dyDescent="0.25">
      <c r="B28" s="12"/>
      <c r="C28" t="s">
        <v>245</v>
      </c>
      <c r="D28" s="173">
        <v>114048</v>
      </c>
      <c r="E28" s="173">
        <f t="shared" ref="E28:E31" si="16">D28*0.9</f>
        <v>102643.2</v>
      </c>
      <c r="F28" s="1">
        <f>(E28*1000)/(8000*3600)</f>
        <v>3.5640000000000001</v>
      </c>
      <c r="G28" s="32">
        <f>15520*F28^0.6339</f>
        <v>34734.817549719512</v>
      </c>
      <c r="H28" s="1">
        <v>30.010882362957656</v>
      </c>
      <c r="I28" s="1">
        <f>H28*0.06</f>
        <v>1.8006529417774593</v>
      </c>
      <c r="J28" s="1">
        <v>0.22361106239999975</v>
      </c>
      <c r="K28" s="43">
        <v>1E-3</v>
      </c>
      <c r="L28" s="44">
        <v>6.1116000000000002E-4</v>
      </c>
      <c r="M28" s="45">
        <v>1.1E-4</v>
      </c>
      <c r="N28" s="173">
        <f>E28*K28*1000</f>
        <v>102643.2</v>
      </c>
      <c r="O28" s="173">
        <f>E28*L28*1000</f>
        <v>62731.418111999999</v>
      </c>
      <c r="P28" s="178">
        <f>M28*E28*1000</f>
        <v>11290.751999999999</v>
      </c>
    </row>
    <row r="29" spans="2:16" x14ac:dyDescent="0.25">
      <c r="B29" s="12"/>
      <c r="C29" t="s">
        <v>240</v>
      </c>
      <c r="D29" s="173">
        <v>383400</v>
      </c>
      <c r="E29" s="173">
        <f t="shared" si="16"/>
        <v>345060</v>
      </c>
      <c r="F29" s="1">
        <v>11.981249999999999</v>
      </c>
      <c r="G29" s="32">
        <v>74912.487333097408</v>
      </c>
      <c r="H29" s="1">
        <v>65.398601441794028</v>
      </c>
      <c r="I29" s="1">
        <v>3.9239160865076417</v>
      </c>
      <c r="J29" s="1">
        <v>0.75172279499999972</v>
      </c>
      <c r="K29">
        <v>1E-3</v>
      </c>
      <c r="L29" s="44">
        <v>6.1116000000000002E-4</v>
      </c>
      <c r="M29">
        <v>1.1E-4</v>
      </c>
      <c r="N29" s="173">
        <v>345060</v>
      </c>
      <c r="O29" s="173">
        <v>210886.86960000001</v>
      </c>
      <c r="P29" s="178">
        <v>37956.6</v>
      </c>
    </row>
    <row r="30" spans="2:16" x14ac:dyDescent="0.25">
      <c r="B30" s="12"/>
      <c r="C30" t="s">
        <v>242</v>
      </c>
      <c r="D30" s="173">
        <v>164588</v>
      </c>
      <c r="E30" s="173">
        <f t="shared" si="16"/>
        <v>148129.20000000001</v>
      </c>
      <c r="F30" s="1">
        <f>(E30*1000)/(8000*3600)</f>
        <v>5.1433749999999998</v>
      </c>
      <c r="G30" s="32">
        <f>15520*F30^0.6339</f>
        <v>43828.029400181411</v>
      </c>
      <c r="H30" s="1">
        <v>37.86741740175674</v>
      </c>
      <c r="I30" s="1">
        <f>H30*0.06</f>
        <v>2.2720450441054041</v>
      </c>
      <c r="J30" s="1">
        <v>0.32270357689999973</v>
      </c>
      <c r="K30" s="43">
        <v>1E-3</v>
      </c>
      <c r="L30" s="44">
        <v>6.1116000000000002E-4</v>
      </c>
      <c r="M30" s="45">
        <v>1.1E-4</v>
      </c>
      <c r="N30" s="173">
        <f>E30*K30*1000</f>
        <v>148129.20000000001</v>
      </c>
      <c r="O30" s="173">
        <f>E30*L30*1000</f>
        <v>90530.641872000007</v>
      </c>
      <c r="P30" s="178">
        <f>M30*E30*1000</f>
        <v>16294.212000000001</v>
      </c>
    </row>
    <row r="31" spans="2:16" x14ac:dyDescent="0.25">
      <c r="B31" s="12"/>
      <c r="C31" t="s">
        <v>241</v>
      </c>
      <c r="D31" s="173">
        <v>196400</v>
      </c>
      <c r="E31" s="173">
        <f t="shared" si="16"/>
        <v>176760</v>
      </c>
      <c r="F31" s="1">
        <v>6.1375000000000002</v>
      </c>
      <c r="G31" s="32">
        <v>49022.960188755969</v>
      </c>
      <c r="H31" s="1">
        <v>42.797044244783962</v>
      </c>
      <c r="I31" s="1">
        <v>2.5678226546870375</v>
      </c>
      <c r="J31" s="1">
        <v>0.38507656999999978</v>
      </c>
      <c r="K31">
        <v>1E-3</v>
      </c>
      <c r="L31" s="44">
        <v>6.1116000000000002E-4</v>
      </c>
      <c r="M31">
        <v>1.1E-4</v>
      </c>
      <c r="N31" s="173">
        <v>176760</v>
      </c>
      <c r="O31" s="173">
        <v>108028.6416</v>
      </c>
      <c r="P31" s="178">
        <v>19443.599999999999</v>
      </c>
    </row>
    <row r="32" spans="2:16" x14ac:dyDescent="0.25">
      <c r="B32" s="12">
        <v>2043</v>
      </c>
      <c r="D32" s="173"/>
      <c r="E32" s="174"/>
      <c r="F32" s="1"/>
      <c r="G32" s="32"/>
      <c r="N32" s="173"/>
      <c r="O32" s="173"/>
      <c r="P32" s="178"/>
    </row>
    <row r="33" spans="2:16" x14ac:dyDescent="0.25">
      <c r="B33" s="12"/>
      <c r="C33" s="46" t="s">
        <v>244</v>
      </c>
      <c r="D33" s="173">
        <v>209154</v>
      </c>
      <c r="E33" s="173">
        <f>D33*0.9</f>
        <v>188238.6</v>
      </c>
      <c r="F33" s="1">
        <f>(E33*1000)/(8000*3600)</f>
        <v>6.5360624999999999</v>
      </c>
      <c r="G33" s="32">
        <f>15520*F33^0.6339</f>
        <v>51017.673938395317</v>
      </c>
      <c r="H33" s="1">
        <v>43.160952151882441</v>
      </c>
      <c r="I33" s="1">
        <f>H33*0.06</f>
        <v>2.5896571291129464</v>
      </c>
      <c r="J33" s="1">
        <v>0.41008301894999977</v>
      </c>
      <c r="K33" s="43">
        <v>1E-3</v>
      </c>
      <c r="L33" s="44">
        <v>6.1116000000000002E-4</v>
      </c>
      <c r="M33" s="45">
        <v>1.1E-4</v>
      </c>
      <c r="N33" s="173">
        <f>E33*K33*1000</f>
        <v>188238.6</v>
      </c>
      <c r="O33" s="173">
        <f>E33*L33*1000</f>
        <v>115043.90277600002</v>
      </c>
      <c r="P33" s="178">
        <f>M33*E33*1000</f>
        <v>20706.245999999999</v>
      </c>
    </row>
    <row r="34" spans="2:16" x14ac:dyDescent="0.25">
      <c r="B34" s="12"/>
      <c r="D34" s="173"/>
      <c r="E34" s="174"/>
      <c r="F34" s="1"/>
      <c r="G34" s="32"/>
      <c r="N34" s="173"/>
      <c r="O34" s="173"/>
      <c r="P34" s="178"/>
    </row>
    <row r="35" spans="2:16" x14ac:dyDescent="0.25">
      <c r="B35" s="12">
        <v>2044</v>
      </c>
      <c r="D35" s="173"/>
      <c r="E35" s="174"/>
      <c r="F35" s="1"/>
      <c r="G35" s="32"/>
      <c r="N35" s="173"/>
      <c r="O35" s="173"/>
      <c r="P35" s="178"/>
    </row>
    <row r="36" spans="2:16" x14ac:dyDescent="0.25">
      <c r="B36" s="12"/>
      <c r="C36" s="46" t="s">
        <v>246</v>
      </c>
      <c r="D36" s="173">
        <v>146573</v>
      </c>
      <c r="E36" s="173">
        <f t="shared" ref="E36:E37" si="17">D36*0.9</f>
        <v>131915.70000000001</v>
      </c>
      <c r="F36" s="1">
        <f>(E36*1000)/(8000*3600)</f>
        <v>4.5804062500000002</v>
      </c>
      <c r="G36" s="32">
        <f t="shared" ref="G36:G37" si="18">15520*F36^0.6339</f>
        <v>40722.905981226271</v>
      </c>
      <c r="H36" s="1">
        <v>34.085072306286385</v>
      </c>
      <c r="I36" s="1">
        <f t="shared" ref="I36:I37" si="19">H36*0.06</f>
        <v>2.045104338377183</v>
      </c>
      <c r="J36" s="1">
        <v>0.28738201677499975</v>
      </c>
      <c r="K36" s="43">
        <v>1E-3</v>
      </c>
      <c r="L36" s="44">
        <v>6.1116000000000002E-4</v>
      </c>
      <c r="M36" s="45">
        <v>1.1E-4</v>
      </c>
      <c r="N36" s="173">
        <f>E36*K36*1000</f>
        <v>131915.70000000001</v>
      </c>
      <c r="O36" s="173">
        <f t="shared" ref="O36:O37" si="20">E36*L36*1000</f>
        <v>80621.599212000001</v>
      </c>
      <c r="P36" s="178">
        <f>M36*E36*1000</f>
        <v>14510.727000000001</v>
      </c>
    </row>
    <row r="37" spans="2:16" x14ac:dyDescent="0.25">
      <c r="B37" s="12"/>
      <c r="C37" t="s">
        <v>247</v>
      </c>
      <c r="D37" s="173">
        <v>156229</v>
      </c>
      <c r="E37" s="173">
        <f t="shared" si="17"/>
        <v>140606.1</v>
      </c>
      <c r="F37" s="1">
        <f>(E37*1000)/(8000*3600)</f>
        <v>4.8821562500000004</v>
      </c>
      <c r="G37" s="32">
        <f t="shared" si="18"/>
        <v>42403.59300529903</v>
      </c>
      <c r="H37" s="1">
        <v>35.491807345435284</v>
      </c>
      <c r="I37" s="1">
        <f t="shared" si="19"/>
        <v>2.1295084407261169</v>
      </c>
      <c r="J37" s="1">
        <v>0.30631429457499976</v>
      </c>
      <c r="K37" s="43">
        <v>1E-3</v>
      </c>
      <c r="L37" s="44">
        <v>6.1116000000000002E-4</v>
      </c>
      <c r="M37" s="45">
        <v>1.1E-4</v>
      </c>
      <c r="N37" s="173">
        <f>E37*K37*1000</f>
        <v>140606.1</v>
      </c>
      <c r="O37" s="173">
        <f t="shared" si="20"/>
        <v>85932.824076000004</v>
      </c>
      <c r="P37" s="178">
        <f>M37*E37*1000</f>
        <v>15466.671000000002</v>
      </c>
    </row>
    <row r="38" spans="2:16" x14ac:dyDescent="0.25">
      <c r="B38" s="12">
        <v>2047</v>
      </c>
      <c r="D38" s="173"/>
      <c r="E38" s="174"/>
      <c r="F38" s="1"/>
      <c r="G38" s="32"/>
      <c r="N38" s="173"/>
      <c r="O38" s="173"/>
      <c r="P38" s="178"/>
    </row>
    <row r="39" spans="2:16" x14ac:dyDescent="0.25">
      <c r="B39" s="12"/>
      <c r="C39" t="s">
        <v>232</v>
      </c>
      <c r="D39" s="173">
        <v>208719</v>
      </c>
      <c r="E39" s="173">
        <f t="shared" ref="E39:E41" si="21">D39*0.9</f>
        <v>187847.1</v>
      </c>
      <c r="F39" s="1">
        <f t="shared" ref="F39:F40" si="22">(E39*1000)/(8000*3600)</f>
        <v>6.5224687499999998</v>
      </c>
      <c r="G39" s="32">
        <f t="shared" ref="G39:G40" si="23">15520*F39^0.6339</f>
        <v>50950.387126312024</v>
      </c>
      <c r="H39" s="1">
        <v>41.269813572312742</v>
      </c>
      <c r="I39" s="1">
        <f t="shared" ref="I39:I40" si="24">H39*0.06</f>
        <v>2.4761888143387645</v>
      </c>
      <c r="J39" s="1">
        <v>0.40923012532499975</v>
      </c>
      <c r="K39" s="43">
        <v>1E-3</v>
      </c>
      <c r="L39" s="44">
        <v>6.1116000000000002E-4</v>
      </c>
      <c r="M39" s="45">
        <v>1.1E-4</v>
      </c>
      <c r="N39" s="173">
        <f>E39*K39*1000</f>
        <v>187847.1</v>
      </c>
      <c r="O39" s="173">
        <f t="shared" ref="O39:O40" si="25">E39*L39*1000</f>
        <v>114804.633636</v>
      </c>
      <c r="P39" s="178">
        <f>M39*E39*1000</f>
        <v>20663.181</v>
      </c>
    </row>
    <row r="40" spans="2:16" x14ac:dyDescent="0.25">
      <c r="B40" s="12"/>
      <c r="C40" t="s">
        <v>248</v>
      </c>
      <c r="D40" s="173">
        <v>124446</v>
      </c>
      <c r="E40" s="173">
        <f t="shared" si="21"/>
        <v>112001.40000000001</v>
      </c>
      <c r="F40" s="1">
        <f t="shared" si="22"/>
        <v>3.8889375000000004</v>
      </c>
      <c r="G40" s="32">
        <f t="shared" si="23"/>
        <v>36710.099761451725</v>
      </c>
      <c r="H40" s="1">
        <v>29.735180806775897</v>
      </c>
      <c r="I40" s="1">
        <f t="shared" si="24"/>
        <v>1.7841108484065538</v>
      </c>
      <c r="J40" s="1">
        <v>0.24399816104999977</v>
      </c>
      <c r="K40" s="43">
        <v>1E-3</v>
      </c>
      <c r="L40" s="44">
        <v>6.1116000000000002E-4</v>
      </c>
      <c r="M40" s="45">
        <v>1.1E-4</v>
      </c>
      <c r="N40" s="173">
        <f>E40*K40*1000</f>
        <v>112001.40000000002</v>
      </c>
      <c r="O40" s="173">
        <f t="shared" si="25"/>
        <v>68450.775624000002</v>
      </c>
      <c r="P40" s="178">
        <f>M40*E40*1000</f>
        <v>12320.154000000002</v>
      </c>
    </row>
    <row r="41" spans="2:16" x14ac:dyDescent="0.25">
      <c r="B41" s="12"/>
      <c r="C41" t="s">
        <v>249</v>
      </c>
      <c r="D41" s="173">
        <v>240800</v>
      </c>
      <c r="E41" s="173">
        <f t="shared" si="21"/>
        <v>216720</v>
      </c>
      <c r="F41" s="1">
        <f>(E41*1000)/(8000*3600)</f>
        <v>7.5250000000000004</v>
      </c>
      <c r="G41" s="32">
        <f>15520*F41^0.6339</f>
        <v>55783.940629000528</v>
      </c>
      <c r="H41" s="1">
        <v>45.184991909490428</v>
      </c>
      <c r="I41" s="1">
        <f>H41*0.06</f>
        <v>2.7110995145694257</v>
      </c>
      <c r="J41" s="1">
        <v>0.47213053999999977</v>
      </c>
      <c r="K41" s="43">
        <v>1E-3</v>
      </c>
      <c r="L41" s="44">
        <v>6.1116000000000002E-4</v>
      </c>
      <c r="M41" s="45">
        <v>1.1E-4</v>
      </c>
      <c r="N41" s="173">
        <f>E41*K41*1000</f>
        <v>216720</v>
      </c>
      <c r="O41" s="173">
        <f t="shared" ref="O41" si="26">E41*L41*1000</f>
        <v>132450.59520000001</v>
      </c>
      <c r="P41" s="178">
        <f>M41*E41*1000</f>
        <v>23839.200000000001</v>
      </c>
    </row>
    <row r="42" spans="2:16" x14ac:dyDescent="0.25">
      <c r="B42" s="12">
        <v>2049</v>
      </c>
      <c r="D42" s="173"/>
      <c r="E42" s="174"/>
      <c r="F42" s="1"/>
      <c r="G42" s="32"/>
      <c r="N42" s="173"/>
      <c r="O42" s="173"/>
      <c r="P42" s="178"/>
    </row>
    <row r="43" spans="2:16" x14ac:dyDescent="0.25">
      <c r="B43" s="12"/>
      <c r="C43" t="s">
        <v>250</v>
      </c>
      <c r="D43" s="173">
        <v>230402</v>
      </c>
      <c r="E43" s="173">
        <f>D43*0.9</f>
        <v>207361.80000000002</v>
      </c>
      <c r="F43" s="1">
        <f>(E43*1000)/(8000*3600)</f>
        <v>7.2000625000000014</v>
      </c>
      <c r="G43" s="32">
        <f>15520*F43^0.6339</f>
        <v>54244.683072142536</v>
      </c>
      <c r="H43" s="1">
        <v>43.352350711256321</v>
      </c>
      <c r="I43" s="1">
        <f>H43*0.06</f>
        <v>2.6011410426753794</v>
      </c>
      <c r="J43" s="1">
        <v>0.45174344134999989</v>
      </c>
      <c r="K43" s="43">
        <v>1E-3</v>
      </c>
      <c r="L43" s="44">
        <v>6.1116000000000002E-4</v>
      </c>
      <c r="M43" s="45">
        <v>1.1E-4</v>
      </c>
      <c r="N43" s="173">
        <f>E43*K43*1000</f>
        <v>207361.80000000002</v>
      </c>
      <c r="O43" s="173">
        <f t="shared" ref="O43" si="27">E43*L43*1000</f>
        <v>126731.23768800002</v>
      </c>
      <c r="P43" s="178">
        <f>M43*E43*1000</f>
        <v>22809.798000000003</v>
      </c>
    </row>
    <row r="44" spans="2:16" x14ac:dyDescent="0.25">
      <c r="B44" s="12">
        <v>2050</v>
      </c>
      <c r="D44" s="173"/>
      <c r="E44" s="174"/>
      <c r="F44" s="1"/>
      <c r="G44" s="32"/>
      <c r="N44" s="173"/>
      <c r="O44" s="173"/>
      <c r="P44" s="178"/>
    </row>
    <row r="45" spans="2:16" x14ac:dyDescent="0.25">
      <c r="B45" s="12"/>
      <c r="C45" s="46" t="s">
        <v>251</v>
      </c>
      <c r="D45" s="173">
        <v>366000</v>
      </c>
      <c r="E45" s="173">
        <f t="shared" ref="E45:E46" si="28">D45*0.9</f>
        <v>329400</v>
      </c>
      <c r="F45" s="1">
        <v>11.4375</v>
      </c>
      <c r="G45" s="32">
        <v>72739.080314322331</v>
      </c>
      <c r="H45" s="1">
        <v>63.501217114403403</v>
      </c>
      <c r="I45" s="1">
        <v>3.8100730268642042</v>
      </c>
      <c r="J45" s="1">
        <v>0.71760704999999969</v>
      </c>
      <c r="K45" s="43">
        <v>1E-3</v>
      </c>
      <c r="L45" s="44">
        <v>6.1116000000000002E-4</v>
      </c>
      <c r="M45" s="43">
        <v>1.1E-4</v>
      </c>
      <c r="N45" s="173">
        <v>329400.00000000006</v>
      </c>
      <c r="O45" s="173">
        <v>201316.10399999999</v>
      </c>
      <c r="P45" s="178">
        <v>36234</v>
      </c>
    </row>
    <row r="46" spans="2:16" ht="15.75" thickBot="1" x14ac:dyDescent="0.3">
      <c r="B46" s="14"/>
      <c r="C46" s="15" t="s">
        <v>252</v>
      </c>
      <c r="D46" s="175">
        <v>188190</v>
      </c>
      <c r="E46" s="175">
        <f t="shared" si="28"/>
        <v>169371</v>
      </c>
      <c r="F46" s="30">
        <f>(E46*1000)/(8000*3600)</f>
        <v>5.8809374999999999</v>
      </c>
      <c r="G46" s="33">
        <f>15520*F46^0.6339</f>
        <v>47713.787693890161</v>
      </c>
      <c r="H46" s="30">
        <v>37.875204671410017</v>
      </c>
      <c r="I46" s="30">
        <f>H46*0.06</f>
        <v>2.2725122802846012</v>
      </c>
      <c r="J46" s="30">
        <v>0.36897942824999969</v>
      </c>
      <c r="K46" s="47">
        <v>1E-3</v>
      </c>
      <c r="L46" s="48">
        <v>6.1116000000000002E-4</v>
      </c>
      <c r="M46" s="49">
        <v>1.1E-4</v>
      </c>
      <c r="N46" s="175">
        <f>E46*K46*1000</f>
        <v>169371</v>
      </c>
      <c r="O46" s="175">
        <f t="shared" ref="O46" si="29">E46*L46*1000</f>
        <v>103512.78036</v>
      </c>
      <c r="P46" s="179">
        <f>M46*E46*1000</f>
        <v>18630.810000000001</v>
      </c>
    </row>
    <row r="47" spans="2:16" x14ac:dyDescent="0.25">
      <c r="B47" t="s">
        <v>446</v>
      </c>
    </row>
  </sheetData>
  <mergeCells count="4">
    <mergeCell ref="B2:E2"/>
    <mergeCell ref="C3:D3"/>
    <mergeCell ref="C4:D4"/>
    <mergeCell ref="B6:P6"/>
  </mergeCells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K69"/>
  <sheetViews>
    <sheetView workbookViewId="0">
      <selection activeCell="E74" sqref="E74"/>
    </sheetView>
  </sheetViews>
  <sheetFormatPr baseColWidth="10" defaultRowHeight="15" x14ac:dyDescent="0.25"/>
  <cols>
    <col min="2" max="2" width="11.42578125" customWidth="1"/>
    <col min="3" max="3" width="28.28515625" customWidth="1"/>
    <col min="4" max="4" width="42.42578125" customWidth="1"/>
    <col min="5" max="5" width="21.85546875" customWidth="1"/>
    <col min="6" max="7" width="17.28515625" customWidth="1"/>
    <col min="8" max="8" width="18.140625" customWidth="1"/>
    <col min="10" max="10" width="15.42578125" customWidth="1"/>
  </cols>
  <sheetData>
    <row r="1" spans="2:11" ht="15.75" thickBot="1" x14ac:dyDescent="0.3"/>
    <row r="2" spans="2:11" x14ac:dyDescent="0.25">
      <c r="D2" s="214" t="s">
        <v>47</v>
      </c>
      <c r="E2" s="218"/>
      <c r="F2" s="218"/>
      <c r="G2" s="219"/>
    </row>
    <row r="3" spans="2:11" x14ac:dyDescent="0.25">
      <c r="D3" s="35" t="s">
        <v>62</v>
      </c>
      <c r="E3" s="220" t="s">
        <v>1</v>
      </c>
      <c r="F3" s="220"/>
      <c r="G3" s="25" t="s">
        <v>63</v>
      </c>
    </row>
    <row r="4" spans="2:11" ht="30.75" thickBot="1" x14ac:dyDescent="0.3">
      <c r="D4" s="36" t="s">
        <v>302</v>
      </c>
      <c r="E4" s="221" t="s">
        <v>301</v>
      </c>
      <c r="F4" s="221"/>
      <c r="G4" s="16">
        <v>2020</v>
      </c>
    </row>
    <row r="6" spans="2:11" ht="15.75" thickBot="1" x14ac:dyDescent="0.3"/>
    <row r="7" spans="2:11" ht="30" x14ac:dyDescent="0.25">
      <c r="B7" s="177" t="s">
        <v>63</v>
      </c>
      <c r="C7" s="171" t="s">
        <v>417</v>
      </c>
      <c r="D7" s="171" t="s">
        <v>418</v>
      </c>
      <c r="E7" s="176" t="s">
        <v>264</v>
      </c>
      <c r="F7" s="176" t="s">
        <v>265</v>
      </c>
      <c r="G7" s="176" t="s">
        <v>266</v>
      </c>
      <c r="H7" s="176" t="s">
        <v>267</v>
      </c>
      <c r="I7" s="176" t="s">
        <v>268</v>
      </c>
      <c r="J7" s="176" t="s">
        <v>269</v>
      </c>
      <c r="K7" s="180" t="s">
        <v>270</v>
      </c>
    </row>
    <row r="8" spans="2:11" x14ac:dyDescent="0.25">
      <c r="B8" s="12">
        <v>2030</v>
      </c>
      <c r="K8" s="13"/>
    </row>
    <row r="9" spans="2:11" x14ac:dyDescent="0.25">
      <c r="B9" s="12">
        <v>2031</v>
      </c>
      <c r="K9" s="13"/>
    </row>
    <row r="10" spans="2:11" ht="30" x14ac:dyDescent="0.25">
      <c r="B10" s="12">
        <v>2032</v>
      </c>
      <c r="C10" s="46" t="s">
        <v>435</v>
      </c>
      <c r="D10" t="s">
        <v>271</v>
      </c>
      <c r="E10" s="1">
        <v>36.364019999999996</v>
      </c>
      <c r="F10" s="1">
        <v>10.745157459992232</v>
      </c>
      <c r="G10" s="1">
        <v>0.23554588729996112</v>
      </c>
      <c r="H10" s="1">
        <v>1.8937889338916876</v>
      </c>
      <c r="I10" s="1">
        <v>7.3857768421775809</v>
      </c>
      <c r="J10" s="1">
        <v>56.62428912336145</v>
      </c>
      <c r="K10" s="29">
        <v>0.84936433685042168</v>
      </c>
    </row>
    <row r="11" spans="2:11" ht="30" x14ac:dyDescent="0.25">
      <c r="B11" s="12">
        <v>2033</v>
      </c>
      <c r="C11" s="46" t="s">
        <v>435</v>
      </c>
      <c r="D11" t="s">
        <v>271</v>
      </c>
      <c r="E11" s="1">
        <v>36.364019999999996</v>
      </c>
      <c r="F11" s="1">
        <v>10.745157459992232</v>
      </c>
      <c r="G11" s="1">
        <v>0.23554588729996112</v>
      </c>
      <c r="H11" s="1">
        <v>1.8937889338916876</v>
      </c>
      <c r="I11" s="1">
        <v>7.3857768421775809</v>
      </c>
      <c r="J11" s="1">
        <v>56.62428912336145</v>
      </c>
      <c r="K11" s="29">
        <v>0.84936433685042168</v>
      </c>
    </row>
    <row r="12" spans="2:11" x14ac:dyDescent="0.25">
      <c r="B12" s="12"/>
      <c r="C12" t="s">
        <v>272</v>
      </c>
      <c r="D12" t="s">
        <v>273</v>
      </c>
      <c r="E12" s="1">
        <v>3.3423500000000002</v>
      </c>
      <c r="F12" s="1">
        <v>0.98762669903946365</v>
      </c>
      <c r="G12" s="1">
        <v>2.1649883495197319E-2</v>
      </c>
      <c r="H12" s="1">
        <v>0.17406506330138644</v>
      </c>
      <c r="I12" s="1">
        <v>0.678853746875407</v>
      </c>
      <c r="J12" s="1">
        <v>5.204545392711454</v>
      </c>
      <c r="K12" s="29">
        <v>7.8068180890671801E-2</v>
      </c>
    </row>
    <row r="13" spans="2:11" ht="30" x14ac:dyDescent="0.25">
      <c r="B13" s="12">
        <v>2034</v>
      </c>
      <c r="C13" s="46" t="s">
        <v>435</v>
      </c>
      <c r="D13" t="s">
        <v>271</v>
      </c>
      <c r="E13" s="1">
        <v>36.364019999999996</v>
      </c>
      <c r="F13" s="1">
        <v>10.745157459992232</v>
      </c>
      <c r="G13" s="1">
        <v>0.23554588729996112</v>
      </c>
      <c r="H13" s="1">
        <v>1.8937889338916876</v>
      </c>
      <c r="I13" s="1">
        <v>7.3857768421775809</v>
      </c>
      <c r="J13" s="1">
        <v>56.62428912336145</v>
      </c>
      <c r="K13" s="29">
        <v>0.84936433685042168</v>
      </c>
    </row>
    <row r="14" spans="2:11" x14ac:dyDescent="0.25">
      <c r="B14" s="12"/>
      <c r="C14" t="s">
        <v>274</v>
      </c>
      <c r="D14" t="s">
        <v>273</v>
      </c>
      <c r="E14" s="1">
        <v>18.899760000000001</v>
      </c>
      <c r="F14" s="1">
        <v>5.5846657535680269</v>
      </c>
      <c r="G14" s="1">
        <v>0.12242212876784013</v>
      </c>
      <c r="H14" s="1">
        <v>0.98427391529343466</v>
      </c>
      <c r="I14" s="1">
        <v>3.838668269644395</v>
      </c>
      <c r="J14" s="1">
        <v>29.429790067273697</v>
      </c>
      <c r="K14" s="29">
        <v>0.44144685100910541</v>
      </c>
    </row>
    <row r="15" spans="2:11" ht="30" x14ac:dyDescent="0.25">
      <c r="B15" s="12"/>
      <c r="C15" s="46" t="s">
        <v>275</v>
      </c>
      <c r="D15" t="s">
        <v>276</v>
      </c>
      <c r="E15" s="1">
        <v>0.10824</v>
      </c>
      <c r="F15" s="1">
        <v>3.1983698267396152E-2</v>
      </c>
      <c r="G15" s="1">
        <v>7.011184913369809E-4</v>
      </c>
      <c r="H15" s="1">
        <v>5.6369926703493259E-3</v>
      </c>
      <c r="I15" s="1">
        <v>2.198427141436237E-2</v>
      </c>
      <c r="J15" s="1">
        <v>0.16854608084344486</v>
      </c>
      <c r="K15" s="29">
        <v>2.5281912126516727E-3</v>
      </c>
    </row>
    <row r="16" spans="2:11" x14ac:dyDescent="0.25">
      <c r="B16" s="12"/>
      <c r="C16" t="s">
        <v>230</v>
      </c>
      <c r="D16" t="s">
        <v>276</v>
      </c>
      <c r="E16" s="1">
        <v>2.3672</v>
      </c>
      <c r="F16" s="1">
        <v>0.69948088080728177</v>
      </c>
      <c r="G16" s="1">
        <v>1.5333404404036409E-2</v>
      </c>
      <c r="H16" s="1">
        <v>0.12328057140845274</v>
      </c>
      <c r="I16" s="1">
        <v>0.4807942284929656</v>
      </c>
      <c r="J16" s="1">
        <v>3.6860890851127364</v>
      </c>
      <c r="K16" s="29">
        <v>5.5291336276691042E-2</v>
      </c>
    </row>
    <row r="17" spans="2:11" x14ac:dyDescent="0.25">
      <c r="B17" s="12"/>
      <c r="C17" t="s">
        <v>277</v>
      </c>
      <c r="D17" t="s">
        <v>277</v>
      </c>
      <c r="E17" s="1">
        <v>0.26047999999999999</v>
      </c>
      <c r="F17" s="1">
        <v>7.6968899895522455E-2</v>
      </c>
      <c r="G17" s="1">
        <v>1.6872444994776123E-3</v>
      </c>
      <c r="H17" s="1">
        <v>1.3565445775800003E-2</v>
      </c>
      <c r="I17" s="1">
        <v>5.2905238525620006E-2</v>
      </c>
      <c r="J17" s="1">
        <v>0.40560682869642006</v>
      </c>
      <c r="K17" s="29">
        <v>6.0841024304463011E-3</v>
      </c>
    </row>
    <row r="18" spans="2:11" x14ac:dyDescent="0.25">
      <c r="B18" s="12"/>
      <c r="C18" t="s">
        <v>231</v>
      </c>
      <c r="D18" t="s">
        <v>276</v>
      </c>
      <c r="E18" s="1">
        <v>0.98934</v>
      </c>
      <c r="F18" s="1">
        <v>0.29233880306601734</v>
      </c>
      <c r="G18" s="1">
        <v>6.4083940153300866E-3</v>
      </c>
      <c r="H18" s="1">
        <v>5.15234878832539E-2</v>
      </c>
      <c r="I18" s="1">
        <v>0.20094160274469022</v>
      </c>
      <c r="J18" s="1">
        <v>1.5405522877092916</v>
      </c>
      <c r="K18" s="29">
        <v>2.3108284315639376E-2</v>
      </c>
    </row>
    <row r="19" spans="2:11" x14ac:dyDescent="0.25">
      <c r="B19" s="12"/>
      <c r="C19" t="s">
        <v>229</v>
      </c>
      <c r="D19" t="s">
        <v>276</v>
      </c>
      <c r="E19" s="1">
        <v>8.1509999999999999E-2</v>
      </c>
      <c r="F19" s="1">
        <v>2.4085284975752595E-2</v>
      </c>
      <c r="G19" s="1">
        <v>5.2797642487876302E-4</v>
      </c>
      <c r="H19" s="1">
        <v>4.2449304560252541E-3</v>
      </c>
      <c r="I19" s="1">
        <v>1.655522877849849E-2</v>
      </c>
      <c r="J19" s="1">
        <v>0.1269234206351551</v>
      </c>
      <c r="K19" s="29">
        <v>1.9038513095273265E-3</v>
      </c>
    </row>
    <row r="20" spans="2:11" x14ac:dyDescent="0.25">
      <c r="B20" s="12">
        <v>2035</v>
      </c>
      <c r="C20" t="s">
        <v>278</v>
      </c>
      <c r="D20" t="s">
        <v>276</v>
      </c>
      <c r="E20" s="1">
        <v>1.76616</v>
      </c>
      <c r="F20" s="1">
        <v>0.52188034489970803</v>
      </c>
      <c r="G20" s="1">
        <v>1.144020172449854E-2</v>
      </c>
      <c r="H20" s="1">
        <v>9.197922186496825E-2</v>
      </c>
      <c r="I20" s="1">
        <v>0.35871896527337621</v>
      </c>
      <c r="J20" s="1">
        <v>2.7501787337625512</v>
      </c>
      <c r="K20" s="29">
        <v>4.1252681006438266E-2</v>
      </c>
    </row>
    <row r="21" spans="2:11" x14ac:dyDescent="0.25">
      <c r="B21" s="12"/>
      <c r="C21" t="s">
        <v>232</v>
      </c>
      <c r="D21" t="s">
        <v>276</v>
      </c>
      <c r="E21" s="1">
        <v>2.17096</v>
      </c>
      <c r="F21" s="1">
        <v>0.64149417581842527</v>
      </c>
      <c r="G21" s="1">
        <v>1.4062270879092127E-2</v>
      </c>
      <c r="H21" s="1">
        <v>0.1130606578679007</v>
      </c>
      <c r="I21" s="1">
        <v>0.44093656568481271</v>
      </c>
      <c r="J21" s="1">
        <v>3.3805136702502305</v>
      </c>
      <c r="K21" s="29">
        <v>5.0707705053753459E-2</v>
      </c>
    </row>
    <row r="22" spans="2:11" x14ac:dyDescent="0.25">
      <c r="B22" s="12"/>
      <c r="C22" t="s">
        <v>279</v>
      </c>
      <c r="D22" t="s">
        <v>279</v>
      </c>
      <c r="E22" s="1">
        <v>3.0404</v>
      </c>
      <c r="F22" s="1">
        <v>0.89840388222645307</v>
      </c>
      <c r="G22" s="1">
        <v>1.9694019411132264E-2</v>
      </c>
      <c r="H22" s="1">
        <v>0.15833991606550341</v>
      </c>
      <c r="I22" s="1">
        <v>0.61752567265546332</v>
      </c>
      <c r="J22" s="1">
        <v>4.7343634903585521</v>
      </c>
      <c r="K22" s="29">
        <v>7.1015452355378275E-2</v>
      </c>
    </row>
    <row r="23" spans="2:11" x14ac:dyDescent="0.25">
      <c r="B23" s="12"/>
      <c r="C23" t="s">
        <v>280</v>
      </c>
      <c r="D23" t="s">
        <v>280</v>
      </c>
      <c r="E23" s="1">
        <v>7.0347200000000001</v>
      </c>
      <c r="F23" s="1">
        <v>2.0786803573135355</v>
      </c>
      <c r="G23" s="1">
        <v>4.5567001786567682E-2</v>
      </c>
      <c r="H23" s="1">
        <v>0.36635869436400414</v>
      </c>
      <c r="I23" s="1">
        <v>1.4287989080196162</v>
      </c>
      <c r="J23" s="1">
        <v>10.954124961483723</v>
      </c>
      <c r="K23" s="29">
        <v>0.16431187442225584</v>
      </c>
    </row>
    <row r="24" spans="2:11" x14ac:dyDescent="0.25">
      <c r="B24" s="12">
        <v>2036</v>
      </c>
      <c r="C24" t="s">
        <v>236</v>
      </c>
      <c r="D24" t="s">
        <v>276</v>
      </c>
      <c r="E24" s="1">
        <v>2.1345499999999999</v>
      </c>
      <c r="F24" s="1">
        <v>0.63073543178742109</v>
      </c>
      <c r="G24" s="1">
        <v>1.3826427158937105E-2</v>
      </c>
      <c r="H24" s="1">
        <v>0.11116447435785431</v>
      </c>
      <c r="I24" s="1">
        <v>0.43354144999563182</v>
      </c>
      <c r="J24" s="1">
        <v>3.3238177832998441</v>
      </c>
      <c r="K24" s="29">
        <v>4.9857266749497663E-2</v>
      </c>
    </row>
    <row r="25" spans="2:11" x14ac:dyDescent="0.25">
      <c r="B25" s="12"/>
      <c r="C25" t="s">
        <v>234</v>
      </c>
      <c r="D25" t="s">
        <v>276</v>
      </c>
      <c r="E25" s="1">
        <v>2.9440400000000002</v>
      </c>
      <c r="F25" s="1">
        <v>0.869930589866454</v>
      </c>
      <c r="G25" s="1">
        <v>1.9069852949332271E-2</v>
      </c>
      <c r="H25" s="1">
        <v>0.15332161771263145</v>
      </c>
      <c r="I25" s="1">
        <v>0.59795430907926261</v>
      </c>
      <c r="J25" s="1">
        <v>4.5843163696076799</v>
      </c>
      <c r="K25" s="29">
        <v>6.8764745544115199E-2</v>
      </c>
    </row>
    <row r="26" spans="2:11" x14ac:dyDescent="0.25">
      <c r="B26" s="12"/>
      <c r="C26" t="s">
        <v>235</v>
      </c>
      <c r="D26" t="s">
        <v>281</v>
      </c>
      <c r="E26" s="1">
        <v>4.9500000000000002E-2</v>
      </c>
      <c r="F26" s="1">
        <v>1.4626691280821412E-2</v>
      </c>
      <c r="G26" s="1">
        <v>3.2063345640410702E-4</v>
      </c>
      <c r="H26" s="1">
        <v>2.5778929894890207E-3</v>
      </c>
      <c r="I26" s="1">
        <v>1.0053782659007179E-2</v>
      </c>
      <c r="J26" s="1">
        <v>7.7079000385721713E-2</v>
      </c>
      <c r="K26" s="29">
        <v>1.1561850057858257E-3</v>
      </c>
    </row>
    <row r="27" spans="2:11" x14ac:dyDescent="0.25">
      <c r="B27" s="12"/>
      <c r="C27" t="s">
        <v>282</v>
      </c>
      <c r="D27" t="s">
        <v>281</v>
      </c>
      <c r="E27" s="1">
        <v>0.40194000000000002</v>
      </c>
      <c r="F27" s="1">
        <v>0.11876873320026986</v>
      </c>
      <c r="G27" s="1">
        <v>2.6035436660013494E-3</v>
      </c>
      <c r="H27" s="1">
        <v>2.0932491074650849E-2</v>
      </c>
      <c r="I27" s="1">
        <v>8.1636715191138312E-2</v>
      </c>
      <c r="J27" s="1">
        <v>0.62588148313206049</v>
      </c>
      <c r="K27" s="29">
        <v>9.3882222469809078E-3</v>
      </c>
    </row>
    <row r="28" spans="2:11" x14ac:dyDescent="0.25">
      <c r="B28" s="12"/>
      <c r="C28" t="s">
        <v>283</v>
      </c>
      <c r="D28" t="s">
        <v>283</v>
      </c>
      <c r="E28" s="1">
        <v>4.4998800000000001</v>
      </c>
      <c r="F28" s="1">
        <v>1.3296637487018719</v>
      </c>
      <c r="G28" s="1">
        <v>2.9147718743509361E-2</v>
      </c>
      <c r="H28" s="1">
        <v>0.23434765869781526</v>
      </c>
      <c r="I28" s="1">
        <v>0.9139558689214794</v>
      </c>
      <c r="J28" s="1">
        <v>7.0069949950646757</v>
      </c>
      <c r="K28" s="29">
        <v>0.10510492492597014</v>
      </c>
    </row>
    <row r="29" spans="2:11" x14ac:dyDescent="0.25">
      <c r="B29" s="12"/>
      <c r="C29" t="s">
        <v>284</v>
      </c>
      <c r="D29" t="s">
        <v>284</v>
      </c>
      <c r="E29" s="1">
        <v>6.2049899999999996</v>
      </c>
      <c r="F29" s="1">
        <v>1.8335045076885668</v>
      </c>
      <c r="G29" s="1">
        <v>4.0192472538442832E-2</v>
      </c>
      <c r="H29" s="1">
        <v>0.32314747920908043</v>
      </c>
      <c r="I29" s="1">
        <v>1.2602751689154135</v>
      </c>
      <c r="J29" s="1">
        <v>9.6621096283515033</v>
      </c>
      <c r="K29" s="29">
        <v>0.14493164442527254</v>
      </c>
    </row>
    <row r="30" spans="2:11" x14ac:dyDescent="0.25">
      <c r="B30" s="12"/>
      <c r="C30" t="s">
        <v>285</v>
      </c>
      <c r="D30" t="s">
        <v>285</v>
      </c>
      <c r="E30" s="1">
        <v>2.4692799999999999</v>
      </c>
      <c r="F30" s="1">
        <v>0.72964436860417581</v>
      </c>
      <c r="G30" s="1">
        <v>1.5994621843020879E-2</v>
      </c>
      <c r="H30" s="1">
        <v>0.12859675961788786</v>
      </c>
      <c r="I30" s="1">
        <v>0.5015273625097626</v>
      </c>
      <c r="J30" s="1">
        <v>3.8450431125748463</v>
      </c>
      <c r="K30" s="29">
        <v>5.7675646688622691E-2</v>
      </c>
    </row>
    <row r="31" spans="2:11" x14ac:dyDescent="0.25">
      <c r="B31" s="12"/>
      <c r="C31" t="s">
        <v>286</v>
      </c>
      <c r="D31" t="s">
        <v>286</v>
      </c>
      <c r="E31" s="1">
        <v>0.60587999999999997</v>
      </c>
      <c r="F31" s="1">
        <v>0.1790307012772541</v>
      </c>
      <c r="G31" s="1">
        <v>3.9245535063862705E-3</v>
      </c>
      <c r="H31" s="1">
        <v>3.1553410191345617E-2</v>
      </c>
      <c r="I31" s="1">
        <v>0.12305829974624789</v>
      </c>
      <c r="J31" s="1">
        <v>0.9434469647212339</v>
      </c>
      <c r="K31" s="29">
        <v>1.4151704470818509E-2</v>
      </c>
    </row>
    <row r="32" spans="2:11" x14ac:dyDescent="0.25">
      <c r="B32" s="12"/>
      <c r="C32" t="s">
        <v>287</v>
      </c>
      <c r="D32" t="s">
        <v>287</v>
      </c>
      <c r="E32" s="1">
        <v>3.5057</v>
      </c>
      <c r="F32" s="1">
        <v>1.0358947802661744</v>
      </c>
      <c r="G32" s="1">
        <v>2.270797390133087E-2</v>
      </c>
      <c r="H32" s="1">
        <v>0.18257211016670019</v>
      </c>
      <c r="I32" s="1">
        <v>0.71203122965013077</v>
      </c>
      <c r="J32" s="1">
        <v>5.4589060939843357</v>
      </c>
      <c r="K32" s="29">
        <v>8.1883591409765033E-2</v>
      </c>
    </row>
    <row r="33" spans="2:11" x14ac:dyDescent="0.25">
      <c r="B33" s="12"/>
      <c r="C33" t="s">
        <v>288</v>
      </c>
      <c r="D33" t="s">
        <v>288</v>
      </c>
      <c r="E33" s="1">
        <v>1.056E-2</v>
      </c>
      <c r="F33" s="1">
        <v>3.1203608065752345E-3</v>
      </c>
      <c r="G33" s="1">
        <v>6.8401804032876178E-5</v>
      </c>
      <c r="H33" s="1">
        <v>5.4995050442432447E-4</v>
      </c>
      <c r="I33" s="1">
        <v>2.1448069672548651E-3</v>
      </c>
      <c r="J33" s="1">
        <v>1.6443520082287298E-2</v>
      </c>
      <c r="K33" s="29">
        <v>2.4665280123430946E-4</v>
      </c>
    </row>
    <row r="34" spans="2:11" ht="30" x14ac:dyDescent="0.25">
      <c r="B34" s="12">
        <v>2037</v>
      </c>
      <c r="C34" s="46" t="s">
        <v>436</v>
      </c>
      <c r="D34" t="s">
        <v>273</v>
      </c>
      <c r="E34" s="1">
        <v>67.273359999999997</v>
      </c>
      <c r="F34" s="1">
        <v>19.878518548354748</v>
      </c>
      <c r="G34" s="1">
        <v>0.43575939274177372</v>
      </c>
      <c r="H34" s="1">
        <v>3.5035055176438608</v>
      </c>
      <c r="I34" s="1">
        <v>13.663671518811055</v>
      </c>
      <c r="J34" s="1">
        <v>104.75481497755143</v>
      </c>
      <c r="K34" s="29">
        <v>1.5713222246632714</v>
      </c>
    </row>
    <row r="35" spans="2:11" x14ac:dyDescent="0.25">
      <c r="B35" s="12"/>
      <c r="C35" t="s">
        <v>237</v>
      </c>
      <c r="D35" t="s">
        <v>276</v>
      </c>
      <c r="E35" s="1">
        <v>5.3661300000000001</v>
      </c>
      <c r="F35" s="1">
        <v>1.5856308461162467</v>
      </c>
      <c r="G35" s="1">
        <v>3.4758804230581232E-2</v>
      </c>
      <c r="H35" s="1">
        <v>0.27946078601387309</v>
      </c>
      <c r="I35" s="1">
        <v>1.0898970654541049</v>
      </c>
      <c r="J35" s="1">
        <v>8.3558775018148062</v>
      </c>
      <c r="K35" s="29">
        <v>0.12533816252722207</v>
      </c>
    </row>
    <row r="36" spans="2:11" x14ac:dyDescent="0.25">
      <c r="B36" s="12"/>
      <c r="C36" t="s">
        <v>238</v>
      </c>
      <c r="D36" t="s">
        <v>276</v>
      </c>
      <c r="E36" s="1">
        <v>7.6658999999999997</v>
      </c>
      <c r="F36" s="1">
        <v>2.2651869230232093</v>
      </c>
      <c r="G36" s="1">
        <v>4.9655434615116047E-2</v>
      </c>
      <c r="H36" s="1">
        <v>0.39922969430553301</v>
      </c>
      <c r="I36" s="1">
        <v>1.5569958077915786</v>
      </c>
      <c r="J36" s="1">
        <v>11.936967859735436</v>
      </c>
      <c r="K36" s="29">
        <v>0.17905451789603152</v>
      </c>
    </row>
    <row r="37" spans="2:11" ht="30" x14ac:dyDescent="0.25">
      <c r="B37" s="12">
        <v>2038</v>
      </c>
      <c r="C37" s="46" t="s">
        <v>436</v>
      </c>
      <c r="D37" t="s">
        <v>273</v>
      </c>
      <c r="E37" s="1">
        <v>67.273359999999997</v>
      </c>
      <c r="F37" s="1">
        <v>19.878518548354748</v>
      </c>
      <c r="G37" s="1">
        <v>0.43575939274177372</v>
      </c>
      <c r="H37" s="1">
        <v>3.5035055176438608</v>
      </c>
      <c r="I37" s="1">
        <v>13.663671518811055</v>
      </c>
      <c r="J37" s="1">
        <v>104.75481497755143</v>
      </c>
      <c r="K37" s="29">
        <v>1.5713222246632714</v>
      </c>
    </row>
    <row r="38" spans="2:11" x14ac:dyDescent="0.25">
      <c r="B38" s="12"/>
      <c r="C38" t="s">
        <v>237</v>
      </c>
      <c r="D38" t="s">
        <v>276</v>
      </c>
      <c r="E38" s="1">
        <v>5.36646</v>
      </c>
      <c r="F38" s="1">
        <v>1.5857283573914522</v>
      </c>
      <c r="G38" s="1">
        <v>3.476094178695726E-2</v>
      </c>
      <c r="H38" s="1">
        <v>0.27947797196713636</v>
      </c>
      <c r="I38" s="1">
        <v>1.0899640906718318</v>
      </c>
      <c r="J38" s="1">
        <v>8.3563913618173764</v>
      </c>
      <c r="K38" s="29">
        <v>0.12534587042726064</v>
      </c>
    </row>
    <row r="39" spans="2:11" x14ac:dyDescent="0.25">
      <c r="B39" s="12"/>
      <c r="C39" t="s">
        <v>238</v>
      </c>
      <c r="D39" t="s">
        <v>276</v>
      </c>
      <c r="E39" s="1">
        <v>7.6655699999999998</v>
      </c>
      <c r="F39" s="1">
        <v>2.2650894117480038</v>
      </c>
      <c r="G39" s="1">
        <v>4.9653297058740019E-2</v>
      </c>
      <c r="H39" s="1">
        <v>0.39921250835226973</v>
      </c>
      <c r="I39" s="1">
        <v>1.5569287825738518</v>
      </c>
      <c r="J39" s="1">
        <v>11.936453999732864</v>
      </c>
      <c r="K39" s="29">
        <v>0.17904680999599296</v>
      </c>
    </row>
    <row r="40" spans="2:11" ht="30" x14ac:dyDescent="0.25">
      <c r="B40" s="12">
        <v>2039</v>
      </c>
      <c r="C40" s="46" t="s">
        <v>436</v>
      </c>
      <c r="D40" t="s">
        <v>273</v>
      </c>
      <c r="E40" s="1">
        <v>110.08368</v>
      </c>
      <c r="F40" s="1">
        <v>19.878518548354748</v>
      </c>
      <c r="G40" s="1">
        <v>0.64981099274177379</v>
      </c>
      <c r="H40" s="1">
        <v>5.2244803816438621</v>
      </c>
      <c r="I40" s="1">
        <v>20.37547348841106</v>
      </c>
      <c r="J40" s="1">
        <v>156.21196341115149</v>
      </c>
      <c r="K40" s="29">
        <v>2.3431794511672721</v>
      </c>
    </row>
    <row r="41" spans="2:11" x14ac:dyDescent="0.25">
      <c r="B41" s="12"/>
      <c r="C41" t="s">
        <v>289</v>
      </c>
      <c r="D41" t="s">
        <v>290</v>
      </c>
      <c r="E41" s="1">
        <v>3.9586800000000002</v>
      </c>
      <c r="F41" s="1">
        <v>1.1697452573648912</v>
      </c>
      <c r="G41" s="1">
        <v>2.5642126286824458E-2</v>
      </c>
      <c r="H41" s="1">
        <v>0.20616269534606863</v>
      </c>
      <c r="I41" s="1">
        <v>0.80403451184966757</v>
      </c>
      <c r="J41" s="1">
        <v>6.1642645908474512</v>
      </c>
      <c r="K41" s="29">
        <v>9.2463968862711771E-2</v>
      </c>
    </row>
    <row r="42" spans="2:11" x14ac:dyDescent="0.25">
      <c r="B42" s="12"/>
      <c r="C42" t="s">
        <v>216</v>
      </c>
      <c r="D42" t="s">
        <v>290</v>
      </c>
      <c r="E42" s="1">
        <v>6.4515000000000002</v>
      </c>
      <c r="F42" s="1">
        <v>1.9063454302670575</v>
      </c>
      <c r="G42" s="1">
        <v>4.1789227151335297E-2</v>
      </c>
      <c r="H42" s="1">
        <v>0.3359853862967358</v>
      </c>
      <c r="I42" s="1">
        <v>1.3103430065572694</v>
      </c>
      <c r="J42" s="1">
        <v>10.0459630502724</v>
      </c>
      <c r="K42" s="29">
        <v>0.15068944575408599</v>
      </c>
    </row>
    <row r="43" spans="2:11" x14ac:dyDescent="0.25">
      <c r="B43" s="12">
        <v>2040</v>
      </c>
      <c r="C43" t="s">
        <v>245</v>
      </c>
      <c r="D43" t="s">
        <v>290</v>
      </c>
      <c r="E43" s="1">
        <v>1.09494</v>
      </c>
      <c r="F43" s="1">
        <v>0.32354241113176968</v>
      </c>
      <c r="G43" s="1">
        <v>7.0924120556588493E-3</v>
      </c>
      <c r="H43" s="1">
        <v>5.7022992927497143E-2</v>
      </c>
      <c r="I43" s="1">
        <v>0.22238967241723887</v>
      </c>
      <c r="J43" s="1">
        <v>1.7049874885321648</v>
      </c>
      <c r="K43" s="29">
        <v>2.557481232798247E-2</v>
      </c>
    </row>
    <row r="44" spans="2:11" ht="30" x14ac:dyDescent="0.25">
      <c r="B44" s="12"/>
      <c r="C44" s="46" t="s">
        <v>291</v>
      </c>
      <c r="D44" t="s">
        <v>290</v>
      </c>
      <c r="E44" s="1">
        <v>0.33616000000000001</v>
      </c>
      <c r="F44" s="1">
        <v>9.9331485675978298E-2</v>
      </c>
      <c r="G44" s="1">
        <v>2.1774574283798913E-3</v>
      </c>
      <c r="H44" s="1">
        <v>1.7506757724174326E-2</v>
      </c>
      <c r="I44" s="1">
        <v>6.8276355124279875E-2</v>
      </c>
      <c r="J44" s="1">
        <v>0.52345205595281241</v>
      </c>
      <c r="K44" s="29">
        <v>7.8517808392921853E-3</v>
      </c>
    </row>
    <row r="45" spans="2:11" x14ac:dyDescent="0.25">
      <c r="B45" s="12"/>
      <c r="C45" t="s">
        <v>217</v>
      </c>
      <c r="D45" t="s">
        <v>290</v>
      </c>
      <c r="E45" s="1">
        <v>0.14949000000000001</v>
      </c>
      <c r="F45" s="1">
        <v>4.4172607668080663E-2</v>
      </c>
      <c r="G45" s="1">
        <v>9.6831303834040349E-4</v>
      </c>
      <c r="H45" s="1">
        <v>7.7852368282568443E-3</v>
      </c>
      <c r="I45" s="1">
        <v>3.0362423630201692E-2</v>
      </c>
      <c r="J45" s="1">
        <v>0.23277858116487965</v>
      </c>
      <c r="K45" s="29">
        <v>3.4916787174731948E-3</v>
      </c>
    </row>
    <row r="46" spans="2:11" x14ac:dyDescent="0.25">
      <c r="B46" s="12"/>
      <c r="C46" t="s">
        <v>242</v>
      </c>
      <c r="D46" t="s">
        <v>290</v>
      </c>
      <c r="E46" s="1">
        <v>5.2139999999999999E-2</v>
      </c>
      <c r="F46" s="1">
        <v>1.5406781482465224E-2</v>
      </c>
      <c r="G46" s="1">
        <v>3.3773390741232611E-4</v>
      </c>
      <c r="H46" s="1">
        <v>2.7153806155951021E-3</v>
      </c>
      <c r="I46" s="1">
        <v>1.0589984400820899E-2</v>
      </c>
      <c r="J46" s="1">
        <v>8.118988040629356E-2</v>
      </c>
      <c r="K46" s="29">
        <v>1.2178482060944034E-3</v>
      </c>
    </row>
    <row r="47" spans="2:11" x14ac:dyDescent="0.25">
      <c r="B47" s="12"/>
      <c r="C47" t="s">
        <v>241</v>
      </c>
      <c r="D47" t="s">
        <v>290</v>
      </c>
      <c r="E47" s="1">
        <v>0.30129</v>
      </c>
      <c r="F47" s="1">
        <v>8.9027794262599658E-2</v>
      </c>
      <c r="G47" s="1">
        <v>1.9515889713129983E-3</v>
      </c>
      <c r="H47" s="1">
        <v>1.5690775329356504E-2</v>
      </c>
      <c r="I47" s="1">
        <v>6.1194023784490376E-2</v>
      </c>
      <c r="J47" s="1">
        <v>0.46915418234775952</v>
      </c>
      <c r="K47" s="29">
        <v>7.0373127352163925E-3</v>
      </c>
    </row>
    <row r="48" spans="2:11" x14ac:dyDescent="0.25">
      <c r="B48" s="12"/>
      <c r="C48" t="s">
        <v>292</v>
      </c>
      <c r="D48" t="s">
        <v>292</v>
      </c>
      <c r="E48" s="1">
        <v>4.3683199999999998</v>
      </c>
      <c r="F48" s="1">
        <v>1.2907892536532888</v>
      </c>
      <c r="G48" s="1">
        <v>2.8295546268266442E-2</v>
      </c>
      <c r="H48" s="1">
        <v>0.22749619199686219</v>
      </c>
      <c r="I48" s="1">
        <v>0.88723514878776255</v>
      </c>
      <c r="J48" s="1">
        <v>6.80213614070618</v>
      </c>
      <c r="K48" s="29">
        <v>0.10203204211059269</v>
      </c>
    </row>
    <row r="49" spans="2:11" x14ac:dyDescent="0.25">
      <c r="B49" s="12"/>
      <c r="C49" t="s">
        <v>293</v>
      </c>
      <c r="D49" t="s">
        <v>293</v>
      </c>
      <c r="E49" s="1">
        <v>5.8581599999999998</v>
      </c>
      <c r="F49" s="1">
        <v>1.7310201574476114</v>
      </c>
      <c r="G49" s="1">
        <v>3.7945900787238057E-2</v>
      </c>
      <c r="H49" s="1">
        <v>0.30508504232939399</v>
      </c>
      <c r="I49" s="1">
        <v>1.1898316650846366</v>
      </c>
      <c r="J49" s="1">
        <v>9.1220427656488798</v>
      </c>
      <c r="K49" s="29">
        <v>0.1368306414847332</v>
      </c>
    </row>
    <row r="50" spans="2:11" ht="30" x14ac:dyDescent="0.25">
      <c r="B50" s="12">
        <v>2041</v>
      </c>
      <c r="C50" s="46" t="s">
        <v>294</v>
      </c>
      <c r="D50" t="s">
        <v>290</v>
      </c>
      <c r="E50" s="1">
        <v>8.2170000000000007E-2</v>
      </c>
      <c r="F50" s="1">
        <v>2.4280307526163548E-2</v>
      </c>
      <c r="G50" s="1">
        <v>5.3225153763081776E-4</v>
      </c>
      <c r="H50" s="1">
        <v>4.2793023625517746E-3</v>
      </c>
      <c r="I50" s="1">
        <v>1.668927921395192E-2</v>
      </c>
      <c r="J50" s="1">
        <v>0.12795114064029806</v>
      </c>
      <c r="K50" s="29">
        <v>1.9192671096044708E-3</v>
      </c>
    </row>
    <row r="51" spans="2:11" x14ac:dyDescent="0.25">
      <c r="B51" s="12"/>
      <c r="C51" t="s">
        <v>295</v>
      </c>
      <c r="D51" t="s">
        <v>295</v>
      </c>
      <c r="E51" s="1">
        <v>19.69275</v>
      </c>
      <c r="F51" s="1">
        <v>5.8189853478867857</v>
      </c>
      <c r="G51" s="1">
        <v>0.12755867673943391</v>
      </c>
      <c r="H51" s="1">
        <v>1.0255717609850488</v>
      </c>
      <c r="I51" s="1">
        <v>3.9997298678416895</v>
      </c>
      <c r="J51" s="1">
        <v>30.664595653452956</v>
      </c>
      <c r="K51" s="29">
        <v>0.45996893480179435</v>
      </c>
    </row>
    <row r="52" spans="2:11" x14ac:dyDescent="0.25">
      <c r="B52" s="12">
        <v>2042</v>
      </c>
      <c r="C52" t="s">
        <v>296</v>
      </c>
      <c r="D52" t="s">
        <v>296</v>
      </c>
      <c r="E52" s="1">
        <v>2.2555499999999999</v>
      </c>
      <c r="F52" s="1">
        <v>0.66648956602942899</v>
      </c>
      <c r="G52" s="1">
        <v>1.4610197830147146E-2</v>
      </c>
      <c r="H52" s="1">
        <v>0.11746599055438305</v>
      </c>
      <c r="I52" s="1">
        <v>0.45811736316209384</v>
      </c>
      <c r="J52" s="1">
        <v>3.5122331175760531</v>
      </c>
      <c r="K52" s="29">
        <v>5.2683496763640793E-2</v>
      </c>
    </row>
    <row r="53" spans="2:11" x14ac:dyDescent="0.25">
      <c r="B53" s="12"/>
      <c r="C53" t="s">
        <v>297</v>
      </c>
      <c r="D53" t="s">
        <v>297</v>
      </c>
      <c r="E53" s="1">
        <v>6.0279999999999996</v>
      </c>
      <c r="F53" s="1">
        <v>1.7812059604200297</v>
      </c>
      <c r="G53" s="1">
        <v>3.9046029802100146E-2</v>
      </c>
      <c r="H53" s="1">
        <v>0.31393007960888519</v>
      </c>
      <c r="I53" s="1">
        <v>1.2243273104746522</v>
      </c>
      <c r="J53" s="1">
        <v>9.3865093803056681</v>
      </c>
      <c r="K53" s="29">
        <v>0.140797640704585</v>
      </c>
    </row>
    <row r="54" spans="2:11" x14ac:dyDescent="0.25">
      <c r="B54" s="12"/>
      <c r="C54" t="s">
        <v>437</v>
      </c>
      <c r="D54" t="s">
        <v>290</v>
      </c>
      <c r="E54" s="1">
        <v>7.6972500000000004</v>
      </c>
      <c r="F54" s="1">
        <v>2.2744504941677297</v>
      </c>
      <c r="G54" s="1">
        <v>4.9858502470838659E-2</v>
      </c>
      <c r="H54" s="1">
        <v>0.40086235986554281</v>
      </c>
      <c r="I54" s="1">
        <v>1.5633632034756169</v>
      </c>
      <c r="J54" s="1">
        <v>11.985784559979731</v>
      </c>
      <c r="K54" s="29">
        <v>0.17978676839969596</v>
      </c>
    </row>
    <row r="55" spans="2:11" x14ac:dyDescent="0.25">
      <c r="B55" s="12"/>
      <c r="C55" t="s">
        <v>438</v>
      </c>
      <c r="D55" t="s">
        <v>290</v>
      </c>
      <c r="E55" s="1">
        <v>3.76431</v>
      </c>
      <c r="F55" s="1">
        <v>1.1123111162688657</v>
      </c>
      <c r="G55" s="1">
        <v>2.4383105581344329E-2</v>
      </c>
      <c r="H55" s="1">
        <v>0.19604016887400838</v>
      </c>
      <c r="I55" s="1">
        <v>0.76455665860863264</v>
      </c>
      <c r="J55" s="1">
        <v>5.8616010493328501</v>
      </c>
      <c r="K55" s="29">
        <v>8.7924015739992742E-2</v>
      </c>
    </row>
    <row r="56" spans="2:11" x14ac:dyDescent="0.25">
      <c r="B56" s="12">
        <v>2043</v>
      </c>
      <c r="C56" t="s">
        <v>437</v>
      </c>
      <c r="D56" t="s">
        <v>290</v>
      </c>
      <c r="E56" s="1">
        <v>7.6972500000000004</v>
      </c>
      <c r="F56" s="1">
        <v>2.2744504941677297</v>
      </c>
      <c r="G56" s="1">
        <v>4.9858502470838659E-2</v>
      </c>
      <c r="H56" s="1">
        <v>0.40086235986554281</v>
      </c>
      <c r="I56" s="1">
        <v>1.5633632034756169</v>
      </c>
      <c r="J56" s="1">
        <v>11.985784559979731</v>
      </c>
      <c r="K56" s="29">
        <v>0.17978676839969596</v>
      </c>
    </row>
    <row r="57" spans="2:11" x14ac:dyDescent="0.25">
      <c r="B57" s="12"/>
      <c r="C57" t="s">
        <v>438</v>
      </c>
      <c r="D57" t="s">
        <v>290</v>
      </c>
      <c r="E57" s="1">
        <v>3.76464</v>
      </c>
      <c r="F57" s="1">
        <v>1.1124086275440712</v>
      </c>
      <c r="G57" s="1">
        <v>2.4385243137720357E-2</v>
      </c>
      <c r="H57" s="1">
        <v>0.19605735482727166</v>
      </c>
      <c r="I57" s="1">
        <v>0.76462368382635937</v>
      </c>
      <c r="J57" s="1">
        <v>5.8621149093354221</v>
      </c>
      <c r="K57" s="29">
        <v>8.7931723640031323E-2</v>
      </c>
    </row>
    <row r="58" spans="2:11" x14ac:dyDescent="0.25">
      <c r="B58" s="12"/>
      <c r="C58" t="s">
        <v>298</v>
      </c>
      <c r="D58" t="s">
        <v>298</v>
      </c>
      <c r="E58" s="1">
        <v>1.67838</v>
      </c>
      <c r="F58" s="1">
        <v>0.49594234569505136</v>
      </c>
      <c r="G58" s="1">
        <v>1.0871611728475257E-2</v>
      </c>
      <c r="H58" s="1">
        <v>8.7407758296941071E-2</v>
      </c>
      <c r="I58" s="1">
        <v>0.34089025735807016</v>
      </c>
      <c r="J58" s="1">
        <v>2.613491973078538</v>
      </c>
      <c r="K58" s="29">
        <v>3.9202379596178068E-2</v>
      </c>
    </row>
    <row r="59" spans="2:11" ht="30" x14ac:dyDescent="0.25">
      <c r="B59" s="12">
        <v>2044</v>
      </c>
      <c r="C59" s="46" t="s">
        <v>439</v>
      </c>
      <c r="D59" s="46" t="s">
        <v>299</v>
      </c>
      <c r="E59" s="1">
        <v>25.071200000000001</v>
      </c>
      <c r="F59" s="1">
        <v>7.4082566149440368</v>
      </c>
      <c r="G59" s="1">
        <v>0.16239728307472021</v>
      </c>
      <c r="H59" s="1">
        <v>1.3056741559207503</v>
      </c>
      <c r="I59" s="1">
        <v>5.0921292080909257</v>
      </c>
      <c r="J59" s="1">
        <v>39.039657262030431</v>
      </c>
      <c r="K59" s="29">
        <v>0.58559485893045649</v>
      </c>
    </row>
    <row r="60" spans="2:11" ht="30" x14ac:dyDescent="0.25">
      <c r="B60" s="12">
        <v>2045</v>
      </c>
      <c r="C60" s="46" t="s">
        <v>440</v>
      </c>
      <c r="D60" s="46" t="s">
        <v>299</v>
      </c>
      <c r="E60" s="1">
        <v>25.071200000000001</v>
      </c>
      <c r="F60" s="1">
        <v>7.4082566149440368</v>
      </c>
      <c r="G60" s="1">
        <v>0.16239728307472021</v>
      </c>
      <c r="H60" s="1">
        <v>1.3056741559207503</v>
      </c>
      <c r="I60" s="1">
        <v>5.0921292080909257</v>
      </c>
      <c r="J60" s="1">
        <v>39.039657262030431</v>
      </c>
      <c r="K60" s="29">
        <v>0.58559485893045649</v>
      </c>
    </row>
    <row r="61" spans="2:11" x14ac:dyDescent="0.25">
      <c r="B61" s="12">
        <v>2046</v>
      </c>
      <c r="C61" t="s">
        <v>232</v>
      </c>
      <c r="D61" t="s">
        <v>276</v>
      </c>
      <c r="E61" s="1">
        <v>8.0432000000000006</v>
      </c>
      <c r="F61" s="1">
        <v>2.3766748143414707</v>
      </c>
      <c r="G61" s="1">
        <v>5.2099374071707352E-2</v>
      </c>
      <c r="H61" s="1">
        <v>0.41887896753652715</v>
      </c>
      <c r="I61" s="1">
        <v>1.6336279733924557</v>
      </c>
      <c r="J61" s="1">
        <v>12.52448112934216</v>
      </c>
      <c r="K61" s="29">
        <v>0.18786721694013239</v>
      </c>
    </row>
    <row r="62" spans="2:11" x14ac:dyDescent="0.25">
      <c r="B62" s="12"/>
      <c r="C62" t="s">
        <v>248</v>
      </c>
      <c r="D62" t="s">
        <v>276</v>
      </c>
      <c r="E62" s="1">
        <v>5.3789999999999998E-2</v>
      </c>
      <c r="F62" s="1">
        <v>1.5894337858492605E-2</v>
      </c>
      <c r="G62" s="1">
        <v>3.4842168929246297E-4</v>
      </c>
      <c r="H62" s="1">
        <v>2.8013103819114022E-3</v>
      </c>
      <c r="I62" s="1">
        <v>1.0925110489454468E-2</v>
      </c>
      <c r="J62" s="1">
        <v>8.3759180419150925E-2</v>
      </c>
      <c r="K62" s="29">
        <v>1.2563877062872638E-3</v>
      </c>
    </row>
    <row r="63" spans="2:11" ht="30" x14ac:dyDescent="0.25">
      <c r="B63" s="12"/>
      <c r="C63" s="46" t="s">
        <v>300</v>
      </c>
      <c r="D63" t="s">
        <v>276</v>
      </c>
      <c r="E63" s="1">
        <v>6.1159999999999999E-2</v>
      </c>
      <c r="F63" s="1">
        <v>1.8072089671414902E-2</v>
      </c>
      <c r="G63" s="1">
        <v>3.9616044835707451E-4</v>
      </c>
      <c r="H63" s="1">
        <v>3.1851300047908795E-3</v>
      </c>
      <c r="I63" s="1">
        <v>1.242200701868443E-2</v>
      </c>
      <c r="J63" s="1">
        <v>9.5235387143247294E-2</v>
      </c>
      <c r="K63" s="29">
        <v>1.4285308071487093E-3</v>
      </c>
    </row>
    <row r="64" spans="2:11" x14ac:dyDescent="0.25">
      <c r="B64" s="12"/>
      <c r="C64" t="s">
        <v>249</v>
      </c>
      <c r="D64" t="s">
        <v>276</v>
      </c>
      <c r="E64" s="1">
        <v>6.8072400000000002</v>
      </c>
      <c r="F64" s="1">
        <v>2.0114625849385606</v>
      </c>
      <c r="G64" s="1">
        <v>4.4093512924692803E-2</v>
      </c>
      <c r="H64" s="1">
        <v>0.35451184391453011</v>
      </c>
      <c r="I64" s="1">
        <v>1.3825961912666673</v>
      </c>
      <c r="J64" s="1">
        <v>10.599904133044451</v>
      </c>
      <c r="K64" s="29">
        <v>0.15899856199566675</v>
      </c>
    </row>
    <row r="65" spans="2:11" x14ac:dyDescent="0.25">
      <c r="B65" s="12">
        <v>2047</v>
      </c>
      <c r="C65" t="s">
        <v>441</v>
      </c>
      <c r="D65" t="s">
        <v>290</v>
      </c>
      <c r="E65" s="1">
        <v>27.306840000000001</v>
      </c>
      <c r="F65" s="1">
        <v>8.068863000702736</v>
      </c>
      <c r="G65" s="1">
        <v>0.17687851500351368</v>
      </c>
      <c r="H65" s="1">
        <v>1.42210326062825</v>
      </c>
      <c r="I65" s="1">
        <v>5.5462027164501748</v>
      </c>
      <c r="J65" s="1">
        <v>42.520887492784674</v>
      </c>
      <c r="K65" s="29">
        <v>0.63781331239177008</v>
      </c>
    </row>
    <row r="66" spans="2:11" x14ac:dyDescent="0.25">
      <c r="B66" s="12">
        <v>2048</v>
      </c>
      <c r="C66" t="s">
        <v>441</v>
      </c>
      <c r="D66" t="s">
        <v>290</v>
      </c>
      <c r="E66" s="1">
        <v>27.306840000000001</v>
      </c>
      <c r="F66" s="1">
        <v>8.068863000702736</v>
      </c>
      <c r="G66" s="1">
        <v>0.17687851500351368</v>
      </c>
      <c r="H66" s="1">
        <v>1.42210326062825</v>
      </c>
      <c r="I66" s="1">
        <v>5.5462027164501748</v>
      </c>
      <c r="J66" s="1">
        <v>42.520887492784674</v>
      </c>
      <c r="K66" s="29">
        <v>0.63781331239177008</v>
      </c>
    </row>
    <row r="67" spans="2:11" x14ac:dyDescent="0.25">
      <c r="B67" s="12"/>
      <c r="C67" t="s">
        <v>442</v>
      </c>
      <c r="D67" t="s">
        <v>290</v>
      </c>
      <c r="E67" s="1">
        <v>58.53078</v>
      </c>
      <c r="F67" s="1">
        <v>10.569279623279956</v>
      </c>
      <c r="G67" s="1">
        <v>0.34550029811639982</v>
      </c>
      <c r="H67" s="1">
        <v>2.7778223968558549</v>
      </c>
      <c r="I67" s="1">
        <v>10.833507347737832</v>
      </c>
      <c r="J67" s="1">
        <v>83.056889665990056</v>
      </c>
      <c r="K67" s="29">
        <v>1.2458533449898508</v>
      </c>
    </row>
    <row r="68" spans="2:11" ht="15.75" thickBot="1" x14ac:dyDescent="0.3">
      <c r="B68" s="14">
        <v>2049</v>
      </c>
      <c r="C68" s="15" t="s">
        <v>442</v>
      </c>
      <c r="D68" s="15" t="s">
        <v>290</v>
      </c>
      <c r="E68" s="30">
        <v>58.53078</v>
      </c>
      <c r="F68" s="30">
        <v>10.569279623279956</v>
      </c>
      <c r="G68" s="30">
        <v>0.34550029811639982</v>
      </c>
      <c r="H68" s="30">
        <v>2.7778223968558549</v>
      </c>
      <c r="I68" s="30">
        <v>10.833507347737832</v>
      </c>
      <c r="J68" s="30">
        <v>83.056889665990056</v>
      </c>
      <c r="K68" s="31">
        <v>1.2458533449898508</v>
      </c>
    </row>
    <row r="69" spans="2:11" x14ac:dyDescent="0.25">
      <c r="B69" s="218" t="s">
        <v>443</v>
      </c>
      <c r="C69" s="218"/>
      <c r="D69" s="218"/>
      <c r="E69" s="218"/>
    </row>
  </sheetData>
  <mergeCells count="4">
    <mergeCell ref="D2:G2"/>
    <mergeCell ref="E3:F3"/>
    <mergeCell ref="E4:F4"/>
    <mergeCell ref="B69:E6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3"/>
  <sheetViews>
    <sheetView topLeftCell="A58" zoomScale="70" zoomScaleNormal="70" workbookViewId="0">
      <pane xSplit="5" topLeftCell="F1" activePane="topRight" state="frozen"/>
      <selection pane="topRight" activeCell="AC97" sqref="AC97"/>
    </sheetView>
  </sheetViews>
  <sheetFormatPr baseColWidth="10" defaultColWidth="10.85546875" defaultRowHeight="15" x14ac:dyDescent="0.25"/>
  <cols>
    <col min="1" max="1" width="15.7109375" style="92" bestFit="1" customWidth="1"/>
    <col min="2" max="2" width="35.85546875" style="92" bestFit="1" customWidth="1"/>
    <col min="3" max="3" width="15.42578125" style="92" bestFit="1" customWidth="1"/>
    <col min="4" max="4" width="9.42578125" style="92" bestFit="1" customWidth="1"/>
    <col min="5" max="5" width="13.7109375" style="92" bestFit="1" customWidth="1"/>
    <col min="6" max="7" width="7.140625" style="92" bestFit="1" customWidth="1"/>
    <col min="8" max="12" width="12.42578125" style="92" bestFit="1" customWidth="1"/>
    <col min="13" max="14" width="13.7109375" style="92" bestFit="1" customWidth="1"/>
    <col min="15" max="28" width="14.140625" style="92" bestFit="1" customWidth="1"/>
    <col min="29" max="29" width="14" style="92" bestFit="1" customWidth="1"/>
    <col min="30" max="16384" width="10.85546875" style="92"/>
  </cols>
  <sheetData>
    <row r="1" spans="1:29" ht="32.25" customHeight="1" x14ac:dyDescent="0.25">
      <c r="A1" s="202" t="s">
        <v>420</v>
      </c>
      <c r="B1" s="201"/>
      <c r="C1" s="201"/>
      <c r="D1" s="201"/>
      <c r="E1" s="201"/>
    </row>
    <row r="2" spans="1:29" s="156" customFormat="1" ht="15.75" x14ac:dyDescent="0.25">
      <c r="A2" s="67" t="s">
        <v>79</v>
      </c>
      <c r="B2" s="67" t="s">
        <v>1</v>
      </c>
      <c r="C2" s="67" t="s">
        <v>2</v>
      </c>
      <c r="D2" s="67" t="s">
        <v>3</v>
      </c>
      <c r="E2" s="155" t="s">
        <v>4</v>
      </c>
      <c r="F2" s="67">
        <v>2028</v>
      </c>
      <c r="G2" s="67">
        <v>2029</v>
      </c>
      <c r="H2" s="67">
        <v>2030</v>
      </c>
      <c r="I2" s="67">
        <v>2031</v>
      </c>
      <c r="J2" s="67">
        <v>2032</v>
      </c>
      <c r="K2" s="67">
        <v>2033</v>
      </c>
      <c r="L2" s="67">
        <v>2034</v>
      </c>
      <c r="M2" s="67">
        <v>2035</v>
      </c>
      <c r="N2" s="67">
        <v>2036</v>
      </c>
      <c r="O2" s="67">
        <v>2037</v>
      </c>
      <c r="P2" s="67">
        <v>2038</v>
      </c>
      <c r="Q2" s="67">
        <v>2039</v>
      </c>
      <c r="R2" s="67">
        <v>2040</v>
      </c>
      <c r="S2" s="67">
        <v>2041</v>
      </c>
      <c r="T2" s="67">
        <v>2042</v>
      </c>
      <c r="U2" s="67">
        <v>2043</v>
      </c>
      <c r="V2" s="67">
        <v>2044</v>
      </c>
      <c r="W2" s="67">
        <v>2045</v>
      </c>
      <c r="X2" s="67">
        <v>2046</v>
      </c>
      <c r="Y2" s="67">
        <v>2047</v>
      </c>
      <c r="Z2" s="67">
        <v>2048</v>
      </c>
      <c r="AA2" s="67">
        <v>2049</v>
      </c>
      <c r="AB2" s="155">
        <v>2050</v>
      </c>
    </row>
    <row r="3" spans="1:29" x14ac:dyDescent="0.25">
      <c r="A3" s="4"/>
      <c r="B3" s="63" t="s">
        <v>407</v>
      </c>
      <c r="C3" s="63" t="s">
        <v>39</v>
      </c>
      <c r="D3" s="4"/>
      <c r="E3" s="7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70"/>
    </row>
    <row r="4" spans="1:29" x14ac:dyDescent="0.25">
      <c r="A4" s="4"/>
      <c r="B4" s="63"/>
      <c r="C4" s="63"/>
      <c r="D4" s="4" t="s">
        <v>40</v>
      </c>
      <c r="E4" s="70" t="s">
        <v>7</v>
      </c>
      <c r="F4" s="4"/>
      <c r="G4" s="4"/>
      <c r="H4" s="157">
        <v>333623.7</v>
      </c>
      <c r="I4" s="158">
        <v>869877.69134233613</v>
      </c>
      <c r="J4" s="158">
        <v>869877.69134233613</v>
      </c>
      <c r="K4" s="158">
        <v>869877.69134233613</v>
      </c>
      <c r="L4" s="158">
        <v>869877.69134233613</v>
      </c>
      <c r="M4" s="157">
        <v>1183119.091342336</v>
      </c>
      <c r="N4" s="157">
        <v>1779714.5529351621</v>
      </c>
      <c r="O4" s="157">
        <v>2464970.0529351621</v>
      </c>
      <c r="P4" s="157">
        <v>2464970.0529351621</v>
      </c>
      <c r="Q4" s="157">
        <v>2902082.0529351621</v>
      </c>
      <c r="R4" s="157">
        <v>2902082.0529351621</v>
      </c>
      <c r="S4" s="157">
        <v>2902082.0529351621</v>
      </c>
      <c r="T4" s="157">
        <v>2902082.0529351621</v>
      </c>
      <c r="U4" s="157">
        <v>2902082.0529351621</v>
      </c>
      <c r="V4" s="157">
        <v>2902082.0529351621</v>
      </c>
      <c r="W4" s="157">
        <v>2902082.0529351621</v>
      </c>
      <c r="X4" s="157">
        <v>2902082.0529351621</v>
      </c>
      <c r="Y4" s="157">
        <v>3860141.3413230572</v>
      </c>
      <c r="Z4" s="157">
        <v>3860141.3413230572</v>
      </c>
      <c r="AA4" s="157">
        <v>3860141.3413230572</v>
      </c>
      <c r="AB4" s="159">
        <v>3860141.3413230572</v>
      </c>
    </row>
    <row r="5" spans="1:29" x14ac:dyDescent="0.25">
      <c r="A5" s="4"/>
      <c r="B5" s="63"/>
      <c r="C5" s="63"/>
      <c r="D5" s="4" t="s">
        <v>40</v>
      </c>
      <c r="E5" s="70" t="s">
        <v>8</v>
      </c>
      <c r="F5" s="4"/>
      <c r="G5" s="4"/>
      <c r="H5" s="157">
        <v>333623.7</v>
      </c>
      <c r="I5" s="158">
        <v>869877.69134233613</v>
      </c>
      <c r="J5" s="158">
        <v>869877.69134233613</v>
      </c>
      <c r="K5" s="158">
        <v>869877.69134233613</v>
      </c>
      <c r="L5" s="158">
        <v>869877.69134233613</v>
      </c>
      <c r="M5" s="157">
        <v>1183119.091342336</v>
      </c>
      <c r="N5" s="157">
        <v>1779714.5529351621</v>
      </c>
      <c r="O5" s="157">
        <v>2464970.0529351621</v>
      </c>
      <c r="P5" s="157">
        <v>2464970.0529351621</v>
      </c>
      <c r="Q5" s="157">
        <v>2902082.0529351621</v>
      </c>
      <c r="R5" s="157">
        <v>2902082.0529351621</v>
      </c>
      <c r="S5" s="157">
        <v>2902082.0529351621</v>
      </c>
      <c r="T5" s="157">
        <v>2902082.0529351621</v>
      </c>
      <c r="U5" s="157">
        <v>2902082.0529351621</v>
      </c>
      <c r="V5" s="157">
        <v>2902082.0529351621</v>
      </c>
      <c r="W5" s="157">
        <v>2902082.0529351621</v>
      </c>
      <c r="X5" s="157">
        <v>2902082.0529351621</v>
      </c>
      <c r="Y5" s="157">
        <v>3860141.3413230572</v>
      </c>
      <c r="Z5" s="157">
        <v>3860141.3413230572</v>
      </c>
      <c r="AA5" s="157">
        <v>3860141.3413230572</v>
      </c>
      <c r="AB5" s="159">
        <v>3860141.3413230572</v>
      </c>
    </row>
    <row r="6" spans="1:29" x14ac:dyDescent="0.25">
      <c r="A6" s="4"/>
      <c r="B6" s="63"/>
      <c r="C6" s="63"/>
      <c r="D6" s="4" t="s">
        <v>40</v>
      </c>
      <c r="E6" s="70" t="s">
        <v>9</v>
      </c>
      <c r="F6" s="4"/>
      <c r="G6" s="4"/>
      <c r="H6" s="157">
        <v>333623.7</v>
      </c>
      <c r="I6" s="158">
        <v>869877.69134233613</v>
      </c>
      <c r="J6" s="158">
        <v>869877.69134233613</v>
      </c>
      <c r="K6" s="158">
        <v>869877.69134233613</v>
      </c>
      <c r="L6" s="158">
        <v>869877.69134233613</v>
      </c>
      <c r="M6" s="157">
        <v>1183119.091342336</v>
      </c>
      <c r="N6" s="157">
        <v>1779714.5529351621</v>
      </c>
      <c r="O6" s="157">
        <v>2464970.0529351621</v>
      </c>
      <c r="P6" s="157">
        <v>2464970.0529351621</v>
      </c>
      <c r="Q6" s="157">
        <v>2902082.0529351621</v>
      </c>
      <c r="R6" s="157">
        <v>2902082.0529351621</v>
      </c>
      <c r="S6" s="157">
        <v>2902082.0529351621</v>
      </c>
      <c r="T6" s="157">
        <v>2902082.0529351621</v>
      </c>
      <c r="U6" s="157">
        <v>2902082.0529351621</v>
      </c>
      <c r="V6" s="157">
        <v>2902082.0529351621</v>
      </c>
      <c r="W6" s="157">
        <v>2902082.0529351621</v>
      </c>
      <c r="X6" s="157">
        <v>2902082.0529351621</v>
      </c>
      <c r="Y6" s="157">
        <v>3860141.3413230572</v>
      </c>
      <c r="Z6" s="157">
        <v>3860141.3413230572</v>
      </c>
      <c r="AA6" s="157">
        <v>3860141.3413230572</v>
      </c>
      <c r="AB6" s="159">
        <v>3860141.3413230572</v>
      </c>
    </row>
    <row r="7" spans="1:29" x14ac:dyDescent="0.25">
      <c r="A7" s="4"/>
      <c r="B7" s="63"/>
      <c r="C7" s="63" t="s">
        <v>41</v>
      </c>
      <c r="D7" s="4"/>
      <c r="E7" s="70"/>
      <c r="F7" s="4"/>
      <c r="G7" s="4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9"/>
    </row>
    <row r="8" spans="1:29" x14ac:dyDescent="0.25">
      <c r="A8" s="4"/>
      <c r="B8" s="63"/>
      <c r="C8" s="63"/>
      <c r="D8" s="4" t="s">
        <v>40</v>
      </c>
      <c r="E8" s="70" t="s">
        <v>7</v>
      </c>
      <c r="F8" s="4"/>
      <c r="G8" s="4"/>
      <c r="H8" s="157">
        <v>0</v>
      </c>
      <c r="I8" s="157">
        <v>0</v>
      </c>
      <c r="J8" s="157">
        <v>0</v>
      </c>
      <c r="K8" s="157">
        <v>0</v>
      </c>
      <c r="L8" s="157">
        <v>0</v>
      </c>
      <c r="M8" s="157">
        <v>0</v>
      </c>
      <c r="N8" s="157">
        <v>0</v>
      </c>
      <c r="O8" s="157">
        <v>0</v>
      </c>
      <c r="P8" s="157">
        <v>0</v>
      </c>
      <c r="Q8" s="157">
        <v>0</v>
      </c>
      <c r="R8" s="157">
        <v>649637.79311860504</v>
      </c>
      <c r="S8" s="157">
        <v>1586542.1021040664</v>
      </c>
      <c r="T8" s="157">
        <v>1952794.318676943</v>
      </c>
      <c r="U8" s="157">
        <v>2141032.9186769431</v>
      </c>
      <c r="V8" s="157">
        <v>2426107.9186769431</v>
      </c>
      <c r="W8" s="157">
        <v>2598835.9186769431</v>
      </c>
      <c r="X8" s="157">
        <v>2598835.9186769431</v>
      </c>
      <c r="Y8" s="157">
        <v>2598835.9186769431</v>
      </c>
      <c r="Z8" s="157">
        <v>2598835.9186769431</v>
      </c>
      <c r="AA8" s="157">
        <v>2818754.5186769431</v>
      </c>
      <c r="AB8" s="159">
        <v>3148154.5186769431</v>
      </c>
    </row>
    <row r="9" spans="1:29" x14ac:dyDescent="0.25">
      <c r="A9" s="4"/>
      <c r="B9" s="63"/>
      <c r="C9" s="63"/>
      <c r="D9" s="4" t="s">
        <v>40</v>
      </c>
      <c r="E9" s="70" t="s">
        <v>8</v>
      </c>
      <c r="F9" s="4"/>
      <c r="G9" s="4"/>
      <c r="H9" s="157">
        <v>0</v>
      </c>
      <c r="I9" s="157">
        <v>0</v>
      </c>
      <c r="J9" s="157">
        <v>0</v>
      </c>
      <c r="K9" s="157">
        <v>0</v>
      </c>
      <c r="L9" s="157">
        <v>0</v>
      </c>
      <c r="M9" s="157">
        <v>0</v>
      </c>
      <c r="N9" s="157">
        <v>0</v>
      </c>
      <c r="O9" s="157">
        <v>0</v>
      </c>
      <c r="P9" s="157">
        <v>0</v>
      </c>
      <c r="Q9" s="157">
        <v>0</v>
      </c>
      <c r="R9" s="157">
        <v>649637.79311860504</v>
      </c>
      <c r="S9" s="157">
        <v>1586542.1021040664</v>
      </c>
      <c r="T9" s="157">
        <v>1952794.318676943</v>
      </c>
      <c r="U9" s="157">
        <v>2141032.9186769431</v>
      </c>
      <c r="V9" s="157">
        <v>2426107.9186769431</v>
      </c>
      <c r="W9" s="157">
        <v>2598835.9186769431</v>
      </c>
      <c r="X9" s="157">
        <v>2598835.9186769431</v>
      </c>
      <c r="Y9" s="157">
        <v>2598835.9186769431</v>
      </c>
      <c r="Z9" s="157">
        <v>2598835.9186769431</v>
      </c>
      <c r="AA9" s="157">
        <v>2818754.5186769431</v>
      </c>
      <c r="AB9" s="159">
        <v>3148154.5186769431</v>
      </c>
    </row>
    <row r="10" spans="1:29" x14ac:dyDescent="0.25">
      <c r="A10" s="4"/>
      <c r="B10" s="63"/>
      <c r="C10" s="63"/>
      <c r="D10" s="4" t="s">
        <v>40</v>
      </c>
      <c r="E10" s="70" t="s">
        <v>9</v>
      </c>
      <c r="F10" s="4"/>
      <c r="G10" s="4"/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0</v>
      </c>
      <c r="R10" s="157">
        <v>649637.79311860504</v>
      </c>
      <c r="S10" s="157">
        <v>1586542.1021040664</v>
      </c>
      <c r="T10" s="157">
        <v>1952794.318676943</v>
      </c>
      <c r="U10" s="157">
        <v>2141032.9186769431</v>
      </c>
      <c r="V10" s="157">
        <v>2426107.9186769431</v>
      </c>
      <c r="W10" s="157">
        <v>2598835.9186769431</v>
      </c>
      <c r="X10" s="157">
        <v>2598835.9186769431</v>
      </c>
      <c r="Y10" s="157">
        <v>2598835.9186769431</v>
      </c>
      <c r="Z10" s="157">
        <v>2598835.9186769431</v>
      </c>
      <c r="AA10" s="157">
        <v>2818754.5186769431</v>
      </c>
      <c r="AB10" s="159">
        <v>3148154.5186769431</v>
      </c>
    </row>
    <row r="11" spans="1:29" x14ac:dyDescent="0.25">
      <c r="A11" s="4"/>
      <c r="B11" s="63"/>
      <c r="C11" s="63" t="s">
        <v>42</v>
      </c>
      <c r="D11" s="4"/>
      <c r="E11" s="70"/>
      <c r="F11" s="4"/>
      <c r="G11" s="4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9"/>
    </row>
    <row r="12" spans="1:29" x14ac:dyDescent="0.25">
      <c r="A12" s="4"/>
      <c r="B12" s="63"/>
      <c r="C12" s="63"/>
      <c r="D12" s="4" t="s">
        <v>40</v>
      </c>
      <c r="E12" s="70" t="s">
        <v>7</v>
      </c>
      <c r="F12" s="4"/>
      <c r="G12" s="4"/>
      <c r="H12" s="157">
        <v>333623.7</v>
      </c>
      <c r="I12" s="158">
        <v>869877.69134233613</v>
      </c>
      <c r="J12" s="158">
        <v>869877.69134233613</v>
      </c>
      <c r="K12" s="158">
        <v>869877.69134233613</v>
      </c>
      <c r="L12" s="158">
        <v>869877.69134233613</v>
      </c>
      <c r="M12" s="157">
        <v>1183119.091342336</v>
      </c>
      <c r="N12" s="157">
        <v>1779714.5529351621</v>
      </c>
      <c r="O12" s="157">
        <v>2464970.0529351621</v>
      </c>
      <c r="P12" s="157">
        <v>2464970.0529351621</v>
      </c>
      <c r="Q12" s="157">
        <v>2902082.0529351621</v>
      </c>
      <c r="R12" s="157">
        <v>3551719.846053767</v>
      </c>
      <c r="S12" s="157">
        <v>4488624.1550392285</v>
      </c>
      <c r="T12" s="157">
        <v>4854876.3716121055</v>
      </c>
      <c r="U12" s="157">
        <v>5043114.9716121051</v>
      </c>
      <c r="V12" s="157">
        <v>5328189.9716121051</v>
      </c>
      <c r="W12" s="157">
        <v>5500917.9716121051</v>
      </c>
      <c r="X12" s="157">
        <v>5500917.9716121051</v>
      </c>
      <c r="Y12" s="157">
        <v>6458977.2599999998</v>
      </c>
      <c r="Z12" s="157">
        <v>6458977.2599999998</v>
      </c>
      <c r="AA12" s="157">
        <v>6678895.8600000003</v>
      </c>
      <c r="AB12" s="159">
        <v>7008295.8600000003</v>
      </c>
    </row>
    <row r="13" spans="1:29" x14ac:dyDescent="0.25">
      <c r="A13" s="4"/>
      <c r="B13" s="63"/>
      <c r="C13" s="63"/>
      <c r="D13" s="4" t="s">
        <v>40</v>
      </c>
      <c r="E13" s="70" t="s">
        <v>8</v>
      </c>
      <c r="F13" s="4"/>
      <c r="G13" s="4"/>
      <c r="H13" s="157">
        <v>333623.7</v>
      </c>
      <c r="I13" s="158">
        <v>869877.69134233613</v>
      </c>
      <c r="J13" s="158">
        <v>869877.69134233613</v>
      </c>
      <c r="K13" s="158">
        <v>869877.69134233613</v>
      </c>
      <c r="L13" s="158">
        <v>869877.69134233613</v>
      </c>
      <c r="M13" s="157">
        <v>1183119.091342336</v>
      </c>
      <c r="N13" s="157">
        <v>1779714.5529351621</v>
      </c>
      <c r="O13" s="157">
        <v>2464970.0529351621</v>
      </c>
      <c r="P13" s="157">
        <v>2464970.0529351621</v>
      </c>
      <c r="Q13" s="157">
        <v>2902082.0529351621</v>
      </c>
      <c r="R13" s="157">
        <v>3551719.846053767</v>
      </c>
      <c r="S13" s="157">
        <v>4488624.1550392285</v>
      </c>
      <c r="T13" s="157">
        <v>4854876.3716121055</v>
      </c>
      <c r="U13" s="157">
        <v>5043114.9716121051</v>
      </c>
      <c r="V13" s="157">
        <v>5328189.9716121051</v>
      </c>
      <c r="W13" s="157">
        <v>5500917.9716121051</v>
      </c>
      <c r="X13" s="157">
        <v>5500917.9716121051</v>
      </c>
      <c r="Y13" s="157">
        <v>6458977.2599999998</v>
      </c>
      <c r="Z13" s="157">
        <v>6458977.2599999998</v>
      </c>
      <c r="AA13" s="157">
        <v>6678895.8600000003</v>
      </c>
      <c r="AB13" s="159">
        <v>7008295.8600000003</v>
      </c>
      <c r="AC13" s="199"/>
    </row>
    <row r="14" spans="1:29" x14ac:dyDescent="0.25">
      <c r="A14" s="4"/>
      <c r="B14" s="63"/>
      <c r="C14" s="63"/>
      <c r="D14" s="4" t="s">
        <v>40</v>
      </c>
      <c r="E14" s="70" t="s">
        <v>9</v>
      </c>
      <c r="F14" s="4"/>
      <c r="G14" s="4"/>
      <c r="H14" s="157">
        <v>333623.7</v>
      </c>
      <c r="I14" s="158">
        <v>869877.69134233613</v>
      </c>
      <c r="J14" s="158">
        <v>869877.69134233613</v>
      </c>
      <c r="K14" s="158">
        <v>869877.69134233613</v>
      </c>
      <c r="L14" s="158">
        <v>869877.69134233613</v>
      </c>
      <c r="M14" s="157">
        <v>1183119.091342336</v>
      </c>
      <c r="N14" s="157">
        <v>1779714.5529351621</v>
      </c>
      <c r="O14" s="157">
        <v>2464970.0529351621</v>
      </c>
      <c r="P14" s="157">
        <v>2464970.0529351621</v>
      </c>
      <c r="Q14" s="157">
        <v>2902082.0529351621</v>
      </c>
      <c r="R14" s="157">
        <v>3551719.846053767</v>
      </c>
      <c r="S14" s="157">
        <v>4488624.1550392285</v>
      </c>
      <c r="T14" s="157">
        <v>4854876.3716121055</v>
      </c>
      <c r="U14" s="157">
        <v>5043114.9716121051</v>
      </c>
      <c r="V14" s="157">
        <v>5328189.9716121051</v>
      </c>
      <c r="W14" s="157">
        <v>5500917.9716121051</v>
      </c>
      <c r="X14" s="157">
        <v>5500917.9716121051</v>
      </c>
      <c r="Y14" s="157">
        <v>6458977.2599999998</v>
      </c>
      <c r="Z14" s="157">
        <v>6458977.2599999998</v>
      </c>
      <c r="AA14" s="157">
        <v>6678895.8600000003</v>
      </c>
      <c r="AB14" s="159">
        <v>7008295.8600000003</v>
      </c>
    </row>
    <row r="15" spans="1:29" x14ac:dyDescent="0.25">
      <c r="A15" s="4"/>
      <c r="B15" s="63"/>
      <c r="C15" s="63"/>
      <c r="D15" s="4"/>
      <c r="E15" s="70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70"/>
    </row>
    <row r="16" spans="1:29" ht="18.75" x14ac:dyDescent="0.3">
      <c r="A16" s="66" t="s">
        <v>256</v>
      </c>
      <c r="B16" s="66" t="s">
        <v>1</v>
      </c>
      <c r="C16" s="66" t="s">
        <v>2</v>
      </c>
      <c r="D16" s="66" t="s">
        <v>3</v>
      </c>
      <c r="E16" s="71" t="s">
        <v>4</v>
      </c>
      <c r="F16" s="68">
        <v>2028</v>
      </c>
      <c r="G16" s="68">
        <v>2029</v>
      </c>
      <c r="H16" s="68">
        <v>2030</v>
      </c>
      <c r="I16" s="68">
        <v>2031</v>
      </c>
      <c r="J16" s="68">
        <v>2032</v>
      </c>
      <c r="K16" s="68">
        <v>2033</v>
      </c>
      <c r="L16" s="68">
        <v>2034</v>
      </c>
      <c r="M16" s="68">
        <v>2035</v>
      </c>
      <c r="N16" s="68">
        <v>2036</v>
      </c>
      <c r="O16" s="68">
        <v>2037</v>
      </c>
      <c r="P16" s="68">
        <v>2038</v>
      </c>
      <c r="Q16" s="68">
        <v>2039</v>
      </c>
      <c r="R16" s="68">
        <v>2040</v>
      </c>
      <c r="S16" s="68">
        <v>2041</v>
      </c>
      <c r="T16" s="68">
        <v>2042</v>
      </c>
      <c r="U16" s="68">
        <v>2043</v>
      </c>
      <c r="V16" s="68">
        <v>2044</v>
      </c>
      <c r="W16" s="68">
        <v>2045</v>
      </c>
      <c r="X16" s="68">
        <v>2046</v>
      </c>
      <c r="Y16" s="68">
        <v>2047</v>
      </c>
      <c r="Z16" s="68">
        <v>2048</v>
      </c>
      <c r="AA16" s="68">
        <v>2049</v>
      </c>
      <c r="AB16" s="69">
        <v>2050</v>
      </c>
    </row>
    <row r="17" spans="1:29" x14ac:dyDescent="0.25">
      <c r="A17" s="4"/>
      <c r="B17" s="63" t="s">
        <v>407</v>
      </c>
      <c r="C17" s="63" t="s">
        <v>39</v>
      </c>
      <c r="D17" s="4"/>
      <c r="E17" s="70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70"/>
    </row>
    <row r="18" spans="1:29" x14ac:dyDescent="0.25">
      <c r="A18" s="4"/>
      <c r="B18" s="63"/>
      <c r="C18" s="63"/>
      <c r="D18" s="4" t="s">
        <v>40</v>
      </c>
      <c r="E18" s="70" t="s">
        <v>7</v>
      </c>
      <c r="F18" s="4"/>
      <c r="G18" s="4"/>
      <c r="H18" s="157">
        <v>333623.7</v>
      </c>
      <c r="I18" s="158">
        <v>869877.69134233613</v>
      </c>
      <c r="J18" s="158">
        <v>869877.69134233613</v>
      </c>
      <c r="K18" s="158">
        <v>869877.69134233613</v>
      </c>
      <c r="L18" s="158">
        <v>869877.69134233613</v>
      </c>
      <c r="M18" s="157">
        <v>1183119.091342336</v>
      </c>
      <c r="N18" s="157">
        <v>1779714.5529351621</v>
      </c>
      <c r="O18" s="157">
        <v>2464970.0529351621</v>
      </c>
      <c r="P18" s="157">
        <v>2464970.0529351621</v>
      </c>
      <c r="Q18" s="157">
        <v>2902082.0529351621</v>
      </c>
      <c r="R18" s="157">
        <v>3551719.846053767</v>
      </c>
      <c r="S18" s="157">
        <v>4488624.1550392285</v>
      </c>
      <c r="T18" s="157">
        <v>4854876.3716121055</v>
      </c>
      <c r="U18" s="157">
        <v>5043114.9716121051</v>
      </c>
      <c r="V18" s="157">
        <v>5328189.9716121051</v>
      </c>
      <c r="W18" s="157">
        <v>5500917.9716121051</v>
      </c>
      <c r="X18" s="157">
        <v>5500917.9716121051</v>
      </c>
      <c r="Y18" s="157">
        <v>6458977.2599999998</v>
      </c>
      <c r="Z18" s="157">
        <v>6458977.2599999998</v>
      </c>
      <c r="AA18" s="157">
        <v>6678895.8600000003</v>
      </c>
      <c r="AB18" s="159">
        <v>7008295.8600000003</v>
      </c>
    </row>
    <row r="19" spans="1:29" x14ac:dyDescent="0.25">
      <c r="A19" s="4"/>
      <c r="B19" s="63"/>
      <c r="C19" s="63"/>
      <c r="D19" s="4" t="s">
        <v>40</v>
      </c>
      <c r="E19" s="70" t="s">
        <v>8</v>
      </c>
      <c r="F19" s="4"/>
      <c r="G19" s="4"/>
      <c r="H19" s="157">
        <v>333623.7</v>
      </c>
      <c r="I19" s="158">
        <v>869877.69134233613</v>
      </c>
      <c r="J19" s="158">
        <v>869877.69134233613</v>
      </c>
      <c r="K19" s="158">
        <v>869877.69134233613</v>
      </c>
      <c r="L19" s="158">
        <v>869877.69134233613</v>
      </c>
      <c r="M19" s="157">
        <v>1183119.091342336</v>
      </c>
      <c r="N19" s="157">
        <v>1779714.5529351621</v>
      </c>
      <c r="O19" s="157">
        <v>2464970.0529351621</v>
      </c>
      <c r="P19" s="157">
        <v>2464970.0529351621</v>
      </c>
      <c r="Q19" s="157">
        <v>2902082.0529351621</v>
      </c>
      <c r="R19" s="157">
        <v>3551719.846053767</v>
      </c>
      <c r="S19" s="157">
        <v>4488624.1550392285</v>
      </c>
      <c r="T19" s="157">
        <v>4854876.3716121055</v>
      </c>
      <c r="U19" s="157">
        <v>5043114.9716121051</v>
      </c>
      <c r="V19" s="157">
        <v>5328189.9716121051</v>
      </c>
      <c r="W19" s="157">
        <v>5500917.9716121051</v>
      </c>
      <c r="X19" s="157">
        <v>5500917.9716121051</v>
      </c>
      <c r="Y19" s="157">
        <v>6458977.2599999998</v>
      </c>
      <c r="Z19" s="157">
        <v>6458977.2599999998</v>
      </c>
      <c r="AA19" s="157">
        <v>6678895.8600000003</v>
      </c>
      <c r="AB19" s="159">
        <v>7008295.8600000003</v>
      </c>
    </row>
    <row r="20" spans="1:29" x14ac:dyDescent="0.25">
      <c r="A20" s="4"/>
      <c r="B20" s="63"/>
      <c r="C20" s="63"/>
      <c r="D20" s="4" t="s">
        <v>40</v>
      </c>
      <c r="E20" s="70" t="s">
        <v>9</v>
      </c>
      <c r="F20" s="4"/>
      <c r="G20" s="4"/>
      <c r="H20" s="157">
        <v>333623.7</v>
      </c>
      <c r="I20" s="158">
        <v>869877.69134233613</v>
      </c>
      <c r="J20" s="158">
        <v>869877.69134233613</v>
      </c>
      <c r="K20" s="158">
        <v>869877.69134233613</v>
      </c>
      <c r="L20" s="158">
        <v>869877.69134233613</v>
      </c>
      <c r="M20" s="157">
        <v>1183119.091342336</v>
      </c>
      <c r="N20" s="157">
        <v>1779714.5529351621</v>
      </c>
      <c r="O20" s="157">
        <v>2464970.0529351621</v>
      </c>
      <c r="P20" s="157">
        <v>2464970.0529351621</v>
      </c>
      <c r="Q20" s="157">
        <v>2902082.0529351621</v>
      </c>
      <c r="R20" s="157">
        <v>3551719.846053767</v>
      </c>
      <c r="S20" s="157">
        <v>4488624.1550392285</v>
      </c>
      <c r="T20" s="157">
        <v>4854876.3716121055</v>
      </c>
      <c r="U20" s="157">
        <v>5043114.9716121051</v>
      </c>
      <c r="V20" s="157">
        <v>5328189.9716121051</v>
      </c>
      <c r="W20" s="157">
        <v>5500917.9716121051</v>
      </c>
      <c r="X20" s="157">
        <v>5500917.9716121051</v>
      </c>
      <c r="Y20" s="157">
        <v>6458977.2599999998</v>
      </c>
      <c r="Z20" s="157">
        <v>6458977.2599999998</v>
      </c>
      <c r="AA20" s="157">
        <v>6678895.8600000003</v>
      </c>
      <c r="AB20" s="159">
        <v>7008295.8600000003</v>
      </c>
    </row>
    <row r="21" spans="1:29" x14ac:dyDescent="0.25">
      <c r="A21" s="4"/>
      <c r="B21" s="63"/>
      <c r="C21" s="63" t="s">
        <v>41</v>
      </c>
      <c r="D21" s="4"/>
      <c r="E21" s="70"/>
      <c r="F21" s="4"/>
      <c r="G21" s="4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9"/>
    </row>
    <row r="22" spans="1:29" x14ac:dyDescent="0.25">
      <c r="A22" s="4"/>
      <c r="B22" s="63"/>
      <c r="C22" s="63"/>
      <c r="D22" s="4" t="s">
        <v>40</v>
      </c>
      <c r="E22" s="70" t="s">
        <v>7</v>
      </c>
      <c r="F22" s="4"/>
      <c r="G22" s="4"/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57">
        <v>0</v>
      </c>
      <c r="O22" s="157">
        <v>0</v>
      </c>
      <c r="P22" s="157">
        <v>0</v>
      </c>
      <c r="Q22" s="157">
        <v>0</v>
      </c>
      <c r="R22" s="157">
        <v>0</v>
      </c>
      <c r="S22" s="157">
        <v>0</v>
      </c>
      <c r="T22" s="157">
        <v>0</v>
      </c>
      <c r="U22" s="157">
        <v>0</v>
      </c>
      <c r="V22" s="157">
        <v>0</v>
      </c>
      <c r="W22" s="157">
        <v>0</v>
      </c>
      <c r="X22" s="157">
        <v>0</v>
      </c>
      <c r="Y22" s="157">
        <v>0</v>
      </c>
      <c r="Z22" s="157">
        <v>0</v>
      </c>
      <c r="AA22" s="157">
        <v>0</v>
      </c>
      <c r="AB22" s="159">
        <v>0</v>
      </c>
    </row>
    <row r="23" spans="1:29" x14ac:dyDescent="0.25">
      <c r="A23" s="4"/>
      <c r="B23" s="63"/>
      <c r="C23" s="63"/>
      <c r="D23" s="4" t="s">
        <v>40</v>
      </c>
      <c r="E23" s="70" t="s">
        <v>8</v>
      </c>
      <c r="F23" s="4"/>
      <c r="G23" s="4"/>
      <c r="H23" s="157">
        <v>0</v>
      </c>
      <c r="I23" s="157">
        <v>0</v>
      </c>
      <c r="J23" s="157">
        <v>0</v>
      </c>
      <c r="K23" s="157">
        <v>0</v>
      </c>
      <c r="L23" s="157">
        <v>0</v>
      </c>
      <c r="M23" s="157">
        <v>0</v>
      </c>
      <c r="N23" s="157">
        <v>0</v>
      </c>
      <c r="O23" s="157">
        <v>0</v>
      </c>
      <c r="P23" s="157">
        <v>0</v>
      </c>
      <c r="Q23" s="157">
        <v>0</v>
      </c>
      <c r="R23" s="157">
        <v>0</v>
      </c>
      <c r="S23" s="157">
        <v>0</v>
      </c>
      <c r="T23" s="157">
        <v>0</v>
      </c>
      <c r="U23" s="157">
        <v>0</v>
      </c>
      <c r="V23" s="157">
        <v>0</v>
      </c>
      <c r="W23" s="157">
        <v>0</v>
      </c>
      <c r="X23" s="157">
        <v>0</v>
      </c>
      <c r="Y23" s="157">
        <v>0</v>
      </c>
      <c r="Z23" s="157">
        <v>0</v>
      </c>
      <c r="AA23" s="157">
        <v>0</v>
      </c>
      <c r="AB23" s="159">
        <v>0</v>
      </c>
    </row>
    <row r="24" spans="1:29" x14ac:dyDescent="0.25">
      <c r="A24" s="4"/>
      <c r="B24" s="63"/>
      <c r="C24" s="63"/>
      <c r="D24" s="4" t="s">
        <v>40</v>
      </c>
      <c r="E24" s="70" t="s">
        <v>9</v>
      </c>
      <c r="F24" s="4"/>
      <c r="G24" s="4"/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0</v>
      </c>
      <c r="T24" s="157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0</v>
      </c>
      <c r="AB24" s="159">
        <v>0</v>
      </c>
    </row>
    <row r="25" spans="1:29" x14ac:dyDescent="0.25">
      <c r="A25" s="4"/>
      <c r="B25" s="63"/>
      <c r="C25" s="63" t="s">
        <v>42</v>
      </c>
      <c r="D25" s="4"/>
      <c r="E25" s="70"/>
      <c r="F25" s="4"/>
      <c r="G25" s="4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9"/>
    </row>
    <row r="26" spans="1:29" x14ac:dyDescent="0.25">
      <c r="A26" s="4"/>
      <c r="B26" s="63"/>
      <c r="C26" s="63"/>
      <c r="D26" s="4" t="s">
        <v>40</v>
      </c>
      <c r="E26" s="70" t="s">
        <v>7</v>
      </c>
      <c r="F26" s="4"/>
      <c r="G26" s="4"/>
      <c r="H26" s="157">
        <v>333623.7</v>
      </c>
      <c r="I26" s="158">
        <v>869877.69134233613</v>
      </c>
      <c r="J26" s="158">
        <v>869877.69134233613</v>
      </c>
      <c r="K26" s="158">
        <v>869877.69134233613</v>
      </c>
      <c r="L26" s="158">
        <v>869877.69134233613</v>
      </c>
      <c r="M26" s="157">
        <v>1183119.091342336</v>
      </c>
      <c r="N26" s="157">
        <v>1779714.5529351621</v>
      </c>
      <c r="O26" s="157">
        <v>2464970.0529351621</v>
      </c>
      <c r="P26" s="157">
        <v>2464970.0529351621</v>
      </c>
      <c r="Q26" s="157">
        <v>2902082.0529351621</v>
      </c>
      <c r="R26" s="157">
        <v>3551719.846053767</v>
      </c>
      <c r="S26" s="157">
        <v>4488624.1550392285</v>
      </c>
      <c r="T26" s="157">
        <v>4854876.3716121055</v>
      </c>
      <c r="U26" s="157">
        <v>5043114.9716121051</v>
      </c>
      <c r="V26" s="157">
        <v>5328189.9716121051</v>
      </c>
      <c r="W26" s="157">
        <v>5500917.9716121051</v>
      </c>
      <c r="X26" s="157">
        <v>5500917.9716121051</v>
      </c>
      <c r="Y26" s="157">
        <v>6458977.2599999998</v>
      </c>
      <c r="Z26" s="157">
        <v>6458977.2599999998</v>
      </c>
      <c r="AA26" s="157">
        <v>6678895.8600000003</v>
      </c>
      <c r="AB26" s="159">
        <v>7008295.8600000003</v>
      </c>
    </row>
    <row r="27" spans="1:29" x14ac:dyDescent="0.25">
      <c r="A27" s="4"/>
      <c r="B27" s="63"/>
      <c r="C27" s="63"/>
      <c r="D27" s="4" t="s">
        <v>40</v>
      </c>
      <c r="E27" s="70" t="s">
        <v>8</v>
      </c>
      <c r="F27" s="4"/>
      <c r="G27" s="4"/>
      <c r="H27" s="157">
        <v>333623.7</v>
      </c>
      <c r="I27" s="158">
        <v>869877.69134233613</v>
      </c>
      <c r="J27" s="158">
        <v>869877.69134233613</v>
      </c>
      <c r="K27" s="158">
        <v>869877.69134233613</v>
      </c>
      <c r="L27" s="158">
        <v>869877.69134233613</v>
      </c>
      <c r="M27" s="157">
        <v>1183119.091342336</v>
      </c>
      <c r="N27" s="157">
        <v>1779714.5529351621</v>
      </c>
      <c r="O27" s="157">
        <v>2464970.0529351621</v>
      </c>
      <c r="P27" s="157">
        <v>2464970.0529351621</v>
      </c>
      <c r="Q27" s="157">
        <v>2902082.0529351621</v>
      </c>
      <c r="R27" s="157">
        <v>3551719.846053767</v>
      </c>
      <c r="S27" s="157">
        <v>4488624.1550392285</v>
      </c>
      <c r="T27" s="157">
        <v>4854876.3716121055</v>
      </c>
      <c r="U27" s="157">
        <v>5043114.9716121051</v>
      </c>
      <c r="V27" s="157">
        <v>5328189.9716121051</v>
      </c>
      <c r="W27" s="157">
        <v>5500917.9716121051</v>
      </c>
      <c r="X27" s="157">
        <v>5500917.9716121051</v>
      </c>
      <c r="Y27" s="157">
        <v>6458977.2599999998</v>
      </c>
      <c r="Z27" s="157">
        <v>6458977.2599999998</v>
      </c>
      <c r="AA27" s="157">
        <v>6678895.8600000003</v>
      </c>
      <c r="AB27" s="159">
        <v>7008295.8600000003</v>
      </c>
      <c r="AC27" s="199"/>
    </row>
    <row r="28" spans="1:29" x14ac:dyDescent="0.25">
      <c r="A28" s="4"/>
      <c r="B28" s="63"/>
      <c r="C28" s="63"/>
      <c r="D28" s="4" t="s">
        <v>40</v>
      </c>
      <c r="E28" s="70" t="s">
        <v>9</v>
      </c>
      <c r="F28" s="4"/>
      <c r="G28" s="4"/>
      <c r="H28" s="157">
        <v>333623.7</v>
      </c>
      <c r="I28" s="158">
        <v>869877.69134233613</v>
      </c>
      <c r="J28" s="158">
        <v>869877.69134233613</v>
      </c>
      <c r="K28" s="158">
        <v>869877.69134233613</v>
      </c>
      <c r="L28" s="158">
        <v>869877.69134233613</v>
      </c>
      <c r="M28" s="157">
        <v>1183119.091342336</v>
      </c>
      <c r="N28" s="157">
        <v>1779714.5529351621</v>
      </c>
      <c r="O28" s="157">
        <v>2464970.0529351621</v>
      </c>
      <c r="P28" s="157">
        <v>2464970.0529351621</v>
      </c>
      <c r="Q28" s="157">
        <v>2902082.0529351621</v>
      </c>
      <c r="R28" s="157">
        <v>3551719.846053767</v>
      </c>
      <c r="S28" s="157">
        <v>4488624.1550392285</v>
      </c>
      <c r="T28" s="157">
        <v>4854876.3716121055</v>
      </c>
      <c r="U28" s="157">
        <v>5043114.9716121051</v>
      </c>
      <c r="V28" s="157">
        <v>5328189.9716121051</v>
      </c>
      <c r="W28" s="157">
        <v>5500917.9716121051</v>
      </c>
      <c r="X28" s="157">
        <v>5500917.9716121051</v>
      </c>
      <c r="Y28" s="157">
        <v>6458977.2599999998</v>
      </c>
      <c r="Z28" s="157">
        <v>6458977.2599999998</v>
      </c>
      <c r="AA28" s="157">
        <v>6678895.8600000003</v>
      </c>
      <c r="AB28" s="159">
        <v>7008295.8600000003</v>
      </c>
    </row>
    <row r="29" spans="1:29" x14ac:dyDescent="0.25">
      <c r="A29" s="4"/>
      <c r="B29" s="63"/>
      <c r="C29" s="63"/>
      <c r="D29" s="4"/>
      <c r="E29" s="70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70"/>
    </row>
    <row r="30" spans="1:29" ht="18.75" x14ac:dyDescent="0.3">
      <c r="A30" s="66" t="s">
        <v>257</v>
      </c>
      <c r="B30" s="66" t="s">
        <v>1</v>
      </c>
      <c r="C30" s="66" t="s">
        <v>2</v>
      </c>
      <c r="D30" s="66" t="s">
        <v>3</v>
      </c>
      <c r="E30" s="71" t="s">
        <v>4</v>
      </c>
      <c r="F30" s="68">
        <v>2028</v>
      </c>
      <c r="G30" s="68">
        <v>2029</v>
      </c>
      <c r="H30" s="68">
        <v>2030</v>
      </c>
      <c r="I30" s="68">
        <v>2031</v>
      </c>
      <c r="J30" s="68">
        <v>2032</v>
      </c>
      <c r="K30" s="68">
        <v>2033</v>
      </c>
      <c r="L30" s="68">
        <v>2034</v>
      </c>
      <c r="M30" s="68">
        <v>2035</v>
      </c>
      <c r="N30" s="68">
        <v>2036</v>
      </c>
      <c r="O30" s="68">
        <v>2037</v>
      </c>
      <c r="P30" s="68">
        <v>2038</v>
      </c>
      <c r="Q30" s="68">
        <v>2039</v>
      </c>
      <c r="R30" s="68">
        <v>2040</v>
      </c>
      <c r="S30" s="68">
        <v>2041</v>
      </c>
      <c r="T30" s="68">
        <v>2042</v>
      </c>
      <c r="U30" s="68">
        <v>2043</v>
      </c>
      <c r="V30" s="68">
        <v>2044</v>
      </c>
      <c r="W30" s="68">
        <v>2045</v>
      </c>
      <c r="X30" s="68">
        <v>2046</v>
      </c>
      <c r="Y30" s="68">
        <v>2047</v>
      </c>
      <c r="Z30" s="68">
        <v>2048</v>
      </c>
      <c r="AA30" s="68">
        <v>2049</v>
      </c>
      <c r="AB30" s="69">
        <v>2050</v>
      </c>
    </row>
    <row r="31" spans="1:29" x14ac:dyDescent="0.25">
      <c r="A31" s="4"/>
      <c r="B31" s="63" t="s">
        <v>407</v>
      </c>
      <c r="C31" s="63" t="s">
        <v>39</v>
      </c>
      <c r="D31" s="4"/>
      <c r="E31" s="70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70"/>
    </row>
    <row r="32" spans="1:29" x14ac:dyDescent="0.25">
      <c r="A32" s="4"/>
      <c r="B32" s="63"/>
      <c r="C32" s="63"/>
      <c r="D32" s="4" t="s">
        <v>40</v>
      </c>
      <c r="E32" s="70" t="s">
        <v>7</v>
      </c>
      <c r="F32" s="4"/>
      <c r="G32" s="4"/>
      <c r="H32" s="157">
        <v>333623.7</v>
      </c>
      <c r="I32" s="158">
        <v>869877.69134233613</v>
      </c>
      <c r="J32" s="158">
        <v>869877.69134233613</v>
      </c>
      <c r="K32" s="158">
        <v>869877.69134233613</v>
      </c>
      <c r="L32" s="158">
        <v>869877.69134233613</v>
      </c>
      <c r="M32" s="157">
        <v>1183119.091342336</v>
      </c>
      <c r="N32" s="157">
        <v>1779714.5529351621</v>
      </c>
      <c r="O32" s="157">
        <v>2464970.0529351621</v>
      </c>
      <c r="P32" s="157">
        <v>2464970.0529351621</v>
      </c>
      <c r="Q32" s="157">
        <v>2902082.0529351621</v>
      </c>
      <c r="R32" s="157">
        <v>2568458.3529351619</v>
      </c>
      <c r="S32" s="157">
        <v>2032204.361592826</v>
      </c>
      <c r="T32" s="157">
        <v>1718962.9615928265</v>
      </c>
      <c r="U32" s="157">
        <v>1122367.5</v>
      </c>
      <c r="V32" s="157">
        <v>437112</v>
      </c>
      <c r="W32" s="157">
        <v>0</v>
      </c>
      <c r="X32" s="157">
        <v>0</v>
      </c>
      <c r="Y32" s="157">
        <v>0</v>
      </c>
      <c r="Z32" s="157">
        <v>0</v>
      </c>
      <c r="AA32" s="157">
        <v>0</v>
      </c>
      <c r="AB32" s="159">
        <v>0</v>
      </c>
    </row>
    <row r="33" spans="1:29" x14ac:dyDescent="0.25">
      <c r="A33" s="4"/>
      <c r="B33" s="63"/>
      <c r="C33" s="63"/>
      <c r="D33" s="4" t="s">
        <v>40</v>
      </c>
      <c r="E33" s="70" t="s">
        <v>8</v>
      </c>
      <c r="F33" s="4"/>
      <c r="G33" s="4"/>
      <c r="H33" s="157">
        <v>333623.7</v>
      </c>
      <c r="I33" s="158">
        <v>869877.69134233613</v>
      </c>
      <c r="J33" s="158">
        <v>869877.69134233613</v>
      </c>
      <c r="K33" s="158">
        <v>869877.69134233613</v>
      </c>
      <c r="L33" s="158">
        <v>869877.69134233613</v>
      </c>
      <c r="M33" s="157">
        <v>1183119.091342336</v>
      </c>
      <c r="N33" s="157">
        <v>1779714.5529351621</v>
      </c>
      <c r="O33" s="157">
        <v>2464970.0529351621</v>
      </c>
      <c r="P33" s="157">
        <v>2464970.0529351621</v>
      </c>
      <c r="Q33" s="157">
        <v>2902082.0529351621</v>
      </c>
      <c r="R33" s="157">
        <v>2568458.3529351619</v>
      </c>
      <c r="S33" s="157">
        <v>2032204.361592826</v>
      </c>
      <c r="T33" s="157">
        <v>1718962.9615928265</v>
      </c>
      <c r="U33" s="157">
        <v>1122367.5</v>
      </c>
      <c r="V33" s="157">
        <v>437112</v>
      </c>
      <c r="W33" s="157">
        <v>0</v>
      </c>
      <c r="X33" s="157">
        <v>0</v>
      </c>
      <c r="Y33" s="157">
        <v>0</v>
      </c>
      <c r="Z33" s="157">
        <v>0</v>
      </c>
      <c r="AA33" s="157">
        <v>0</v>
      </c>
      <c r="AB33" s="159">
        <v>0</v>
      </c>
    </row>
    <row r="34" spans="1:29" x14ac:dyDescent="0.25">
      <c r="A34" s="4"/>
      <c r="B34" s="63"/>
      <c r="C34" s="63"/>
      <c r="D34" s="4" t="s">
        <v>40</v>
      </c>
      <c r="E34" s="70" t="s">
        <v>9</v>
      </c>
      <c r="F34" s="4"/>
      <c r="G34" s="4"/>
      <c r="H34" s="157">
        <v>333623.7</v>
      </c>
      <c r="I34" s="158">
        <v>869877.69134233613</v>
      </c>
      <c r="J34" s="158">
        <v>869877.69134233613</v>
      </c>
      <c r="K34" s="158">
        <v>869877.69134233613</v>
      </c>
      <c r="L34" s="158">
        <v>869877.69134233613</v>
      </c>
      <c r="M34" s="157">
        <v>1183119.091342336</v>
      </c>
      <c r="N34" s="157">
        <v>1779714.5529351621</v>
      </c>
      <c r="O34" s="157">
        <v>2464970.0529351621</v>
      </c>
      <c r="P34" s="157">
        <v>2464970.0529351621</v>
      </c>
      <c r="Q34" s="157">
        <v>2902082.0529351621</v>
      </c>
      <c r="R34" s="157">
        <v>2568458.3529351619</v>
      </c>
      <c r="S34" s="157">
        <v>2032204.361592826</v>
      </c>
      <c r="T34" s="157">
        <v>1718962.9615928265</v>
      </c>
      <c r="U34" s="157">
        <v>1122367.5</v>
      </c>
      <c r="V34" s="157">
        <v>437112</v>
      </c>
      <c r="W34" s="157">
        <v>0</v>
      </c>
      <c r="X34" s="157">
        <v>0</v>
      </c>
      <c r="Y34" s="157">
        <v>0</v>
      </c>
      <c r="Z34" s="157">
        <v>0</v>
      </c>
      <c r="AA34" s="157">
        <v>0</v>
      </c>
      <c r="AB34" s="159">
        <v>0</v>
      </c>
    </row>
    <row r="35" spans="1:29" x14ac:dyDescent="0.25">
      <c r="A35" s="4"/>
      <c r="B35" s="63"/>
      <c r="C35" s="63" t="s">
        <v>41</v>
      </c>
      <c r="D35" s="4"/>
      <c r="E35" s="70"/>
      <c r="F35" s="4"/>
      <c r="G35" s="4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9"/>
    </row>
    <row r="36" spans="1:29" x14ac:dyDescent="0.25">
      <c r="A36" s="4"/>
      <c r="B36" s="63"/>
      <c r="C36" s="63"/>
      <c r="D36" s="4" t="s">
        <v>40</v>
      </c>
      <c r="E36" s="70" t="s">
        <v>7</v>
      </c>
      <c r="F36" s="4"/>
      <c r="G36" s="4"/>
      <c r="H36" s="157">
        <v>0</v>
      </c>
      <c r="I36" s="157">
        <v>0</v>
      </c>
      <c r="J36" s="157">
        <v>0</v>
      </c>
      <c r="K36" s="157">
        <v>0</v>
      </c>
      <c r="L36" s="157">
        <v>0</v>
      </c>
      <c r="M36" s="157">
        <v>0</v>
      </c>
      <c r="N36" s="157">
        <v>0</v>
      </c>
      <c r="O36" s="157">
        <v>0</v>
      </c>
      <c r="P36" s="157">
        <v>0</v>
      </c>
      <c r="Q36" s="157">
        <v>0</v>
      </c>
      <c r="R36" s="157">
        <v>983261.49311860511</v>
      </c>
      <c r="S36" s="157">
        <v>2456419.7934464025</v>
      </c>
      <c r="T36" s="157">
        <v>3135913.410019279</v>
      </c>
      <c r="U36" s="157">
        <v>3920747.4716121051</v>
      </c>
      <c r="V36" s="157">
        <v>4891077.9716121051</v>
      </c>
      <c r="W36" s="157">
        <v>5500917.9716121051</v>
      </c>
      <c r="X36" s="157">
        <v>5500917.9716121051</v>
      </c>
      <c r="Y36" s="157">
        <v>6458977.2599999998</v>
      </c>
      <c r="Z36" s="157">
        <v>6458977.2599999998</v>
      </c>
      <c r="AA36" s="157">
        <v>6678895.8600000003</v>
      </c>
      <c r="AB36" s="159">
        <v>7008295.8600000003</v>
      </c>
    </row>
    <row r="37" spans="1:29" x14ac:dyDescent="0.25">
      <c r="A37" s="4"/>
      <c r="B37" s="63"/>
      <c r="C37" s="63"/>
      <c r="D37" s="4" t="s">
        <v>40</v>
      </c>
      <c r="E37" s="70" t="s">
        <v>8</v>
      </c>
      <c r="F37" s="4"/>
      <c r="G37" s="4"/>
      <c r="H37" s="157">
        <v>0</v>
      </c>
      <c r="I37" s="157">
        <v>0</v>
      </c>
      <c r="J37" s="157">
        <v>0</v>
      </c>
      <c r="K37" s="157">
        <v>0</v>
      </c>
      <c r="L37" s="157">
        <v>0</v>
      </c>
      <c r="M37" s="157">
        <v>0</v>
      </c>
      <c r="N37" s="157">
        <v>0</v>
      </c>
      <c r="O37" s="157">
        <v>0</v>
      </c>
      <c r="P37" s="157">
        <v>0</v>
      </c>
      <c r="Q37" s="157">
        <v>0</v>
      </c>
      <c r="R37" s="157">
        <v>983261.49311860511</v>
      </c>
      <c r="S37" s="157">
        <v>2456419.7934464025</v>
      </c>
      <c r="T37" s="157">
        <v>3135913.410019279</v>
      </c>
      <c r="U37" s="157">
        <v>3920747.4716121051</v>
      </c>
      <c r="V37" s="157">
        <v>4891077.9716121051</v>
      </c>
      <c r="W37" s="157">
        <v>5500917.9716121051</v>
      </c>
      <c r="X37" s="157">
        <v>5500917.9716121051</v>
      </c>
      <c r="Y37" s="157">
        <v>6458977.2599999998</v>
      </c>
      <c r="Z37" s="157">
        <v>6458977.2599999998</v>
      </c>
      <c r="AA37" s="157">
        <v>6678895.8600000003</v>
      </c>
      <c r="AB37" s="159">
        <v>7008295.8600000003</v>
      </c>
    </row>
    <row r="38" spans="1:29" x14ac:dyDescent="0.25">
      <c r="A38" s="4"/>
      <c r="B38" s="63"/>
      <c r="C38" s="63"/>
      <c r="D38" s="4" t="s">
        <v>40</v>
      </c>
      <c r="E38" s="70" t="s">
        <v>9</v>
      </c>
      <c r="F38" s="4"/>
      <c r="G38" s="4"/>
      <c r="H38" s="157">
        <v>0</v>
      </c>
      <c r="I38" s="157">
        <v>0</v>
      </c>
      <c r="J38" s="157">
        <v>0</v>
      </c>
      <c r="K38" s="157">
        <v>0</v>
      </c>
      <c r="L38" s="157">
        <v>0</v>
      </c>
      <c r="M38" s="157">
        <v>0</v>
      </c>
      <c r="N38" s="157">
        <v>0</v>
      </c>
      <c r="O38" s="157">
        <v>0</v>
      </c>
      <c r="P38" s="157">
        <v>0</v>
      </c>
      <c r="Q38" s="157">
        <v>0</v>
      </c>
      <c r="R38" s="157">
        <v>983261.49311860511</v>
      </c>
      <c r="S38" s="157">
        <v>2456419.7934464025</v>
      </c>
      <c r="T38" s="157">
        <v>3135913.410019279</v>
      </c>
      <c r="U38" s="157">
        <v>3920747.4716121051</v>
      </c>
      <c r="V38" s="157">
        <v>4891077.9716121051</v>
      </c>
      <c r="W38" s="157">
        <v>5500917.9716121051</v>
      </c>
      <c r="X38" s="157">
        <v>5500917.9716121051</v>
      </c>
      <c r="Y38" s="157">
        <v>6458977.2599999998</v>
      </c>
      <c r="Z38" s="157">
        <v>6458977.2599999998</v>
      </c>
      <c r="AA38" s="157">
        <v>6678895.8600000003</v>
      </c>
      <c r="AB38" s="159">
        <v>7008295.8600000003</v>
      </c>
    </row>
    <row r="39" spans="1:29" x14ac:dyDescent="0.25">
      <c r="A39" s="4"/>
      <c r="B39" s="63"/>
      <c r="C39" s="63" t="s">
        <v>42</v>
      </c>
      <c r="D39" s="4"/>
      <c r="E39" s="70"/>
      <c r="F39" s="4"/>
      <c r="G39" s="4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9"/>
    </row>
    <row r="40" spans="1:29" x14ac:dyDescent="0.25">
      <c r="A40" s="4"/>
      <c r="B40" s="63"/>
      <c r="C40" s="63"/>
      <c r="D40" s="4" t="s">
        <v>40</v>
      </c>
      <c r="E40" s="70" t="s">
        <v>7</v>
      </c>
      <c r="F40" s="4"/>
      <c r="G40" s="4"/>
      <c r="H40" s="157">
        <v>333623.7</v>
      </c>
      <c r="I40" s="158">
        <v>869877.69134233613</v>
      </c>
      <c r="J40" s="158">
        <v>869877.69134233613</v>
      </c>
      <c r="K40" s="158">
        <v>869877.69134233613</v>
      </c>
      <c r="L40" s="158">
        <v>869877.69134233613</v>
      </c>
      <c r="M40" s="157">
        <v>1183119.091342336</v>
      </c>
      <c r="N40" s="157">
        <v>1779714.5529351621</v>
      </c>
      <c r="O40" s="157">
        <v>2464970.0529351621</v>
      </c>
      <c r="P40" s="157">
        <v>2464970.0529351621</v>
      </c>
      <c r="Q40" s="157">
        <v>2902082.0529351621</v>
      </c>
      <c r="R40" s="157">
        <v>3551719.846053767</v>
      </c>
      <c r="S40" s="157">
        <v>4488624.1550392285</v>
      </c>
      <c r="T40" s="157">
        <v>4854876.3716121055</v>
      </c>
      <c r="U40" s="157">
        <v>5043114.9716121051</v>
      </c>
      <c r="V40" s="157">
        <v>5328189.9716121051</v>
      </c>
      <c r="W40" s="157">
        <v>5500917.9716121051</v>
      </c>
      <c r="X40" s="157">
        <v>5500917.9716121051</v>
      </c>
      <c r="Y40" s="157">
        <v>6458977.2599999998</v>
      </c>
      <c r="Z40" s="157">
        <v>6458977.2599999998</v>
      </c>
      <c r="AA40" s="157">
        <v>6678895.8600000003</v>
      </c>
      <c r="AB40" s="159">
        <v>7008295.8600000003</v>
      </c>
    </row>
    <row r="41" spans="1:29" x14ac:dyDescent="0.25">
      <c r="A41" s="4"/>
      <c r="B41" s="63"/>
      <c r="C41" s="63"/>
      <c r="D41" s="4" t="s">
        <v>40</v>
      </c>
      <c r="E41" s="70" t="s">
        <v>8</v>
      </c>
      <c r="F41" s="4"/>
      <c r="G41" s="4"/>
      <c r="H41" s="157">
        <v>333623.7</v>
      </c>
      <c r="I41" s="158">
        <v>869877.69134233613</v>
      </c>
      <c r="J41" s="158">
        <v>869877.69134233613</v>
      </c>
      <c r="K41" s="158">
        <v>869877.69134233613</v>
      </c>
      <c r="L41" s="158">
        <v>869877.69134233613</v>
      </c>
      <c r="M41" s="157">
        <v>1183119.091342336</v>
      </c>
      <c r="N41" s="157">
        <v>1779714.5529351621</v>
      </c>
      <c r="O41" s="157">
        <v>2464970.0529351621</v>
      </c>
      <c r="P41" s="157">
        <v>2464970.0529351621</v>
      </c>
      <c r="Q41" s="157">
        <v>2902082.0529351621</v>
      </c>
      <c r="R41" s="157">
        <v>3551719.846053767</v>
      </c>
      <c r="S41" s="157">
        <v>4488624.1550392285</v>
      </c>
      <c r="T41" s="157">
        <v>4854876.3716121055</v>
      </c>
      <c r="U41" s="157">
        <v>5043114.9716121051</v>
      </c>
      <c r="V41" s="157">
        <v>5328189.9716121051</v>
      </c>
      <c r="W41" s="157">
        <v>5500917.9716121051</v>
      </c>
      <c r="X41" s="157">
        <v>5500917.9716121051</v>
      </c>
      <c r="Y41" s="157">
        <v>6458977.2599999998</v>
      </c>
      <c r="Z41" s="157">
        <v>6458977.2599999998</v>
      </c>
      <c r="AA41" s="157">
        <v>6678895.8600000003</v>
      </c>
      <c r="AB41" s="159">
        <v>7008295.8600000003</v>
      </c>
      <c r="AC41" s="199"/>
    </row>
    <row r="42" spans="1:29" x14ac:dyDescent="0.25">
      <c r="A42" s="4"/>
      <c r="B42" s="63"/>
      <c r="C42" s="63"/>
      <c r="D42" s="4" t="s">
        <v>40</v>
      </c>
      <c r="E42" s="70" t="s">
        <v>9</v>
      </c>
      <c r="F42" s="4"/>
      <c r="G42" s="4"/>
      <c r="H42" s="157">
        <v>333623.7</v>
      </c>
      <c r="I42" s="158">
        <v>869877.69134233613</v>
      </c>
      <c r="J42" s="158">
        <v>869877.69134233613</v>
      </c>
      <c r="K42" s="158">
        <v>869877.69134233613</v>
      </c>
      <c r="L42" s="158">
        <v>869877.69134233613</v>
      </c>
      <c r="M42" s="157">
        <v>1183119.091342336</v>
      </c>
      <c r="N42" s="157">
        <v>1779714.5529351621</v>
      </c>
      <c r="O42" s="157">
        <v>2464970.0529351621</v>
      </c>
      <c r="P42" s="157">
        <v>2464970.0529351621</v>
      </c>
      <c r="Q42" s="157">
        <v>2902082.0529351621</v>
      </c>
      <c r="R42" s="157">
        <v>3551719.846053767</v>
      </c>
      <c r="S42" s="157">
        <v>4488624.1550392285</v>
      </c>
      <c r="T42" s="157">
        <v>4854876.3716121055</v>
      </c>
      <c r="U42" s="157">
        <v>5043114.9716121051</v>
      </c>
      <c r="V42" s="157">
        <v>5328189.9716121051</v>
      </c>
      <c r="W42" s="157">
        <v>5500917.9716121051</v>
      </c>
      <c r="X42" s="157">
        <v>5500917.9716121051</v>
      </c>
      <c r="Y42" s="157">
        <v>6458977.2599999998</v>
      </c>
      <c r="Z42" s="157">
        <v>6458977.2599999998</v>
      </c>
      <c r="AA42" s="157">
        <v>6678895.8600000003</v>
      </c>
      <c r="AB42" s="159">
        <v>7008295.8600000003</v>
      </c>
    </row>
    <row r="43" spans="1:29" x14ac:dyDescent="0.25">
      <c r="A43" s="4"/>
      <c r="B43" s="63"/>
      <c r="C43" s="63"/>
      <c r="D43" s="4"/>
      <c r="E43" s="70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70"/>
    </row>
    <row r="44" spans="1:29" ht="18.75" x14ac:dyDescent="0.3">
      <c r="A44" s="66" t="s">
        <v>258</v>
      </c>
      <c r="B44" s="66" t="s">
        <v>1</v>
      </c>
      <c r="C44" s="66" t="s">
        <v>2</v>
      </c>
      <c r="D44" s="66" t="s">
        <v>3</v>
      </c>
      <c r="E44" s="71" t="s">
        <v>4</v>
      </c>
      <c r="F44" s="68">
        <v>2028</v>
      </c>
      <c r="G44" s="68">
        <v>2029</v>
      </c>
      <c r="H44" s="68">
        <v>2030</v>
      </c>
      <c r="I44" s="68">
        <v>2031</v>
      </c>
      <c r="J44" s="68">
        <v>2032</v>
      </c>
      <c r="K44" s="68">
        <v>2033</v>
      </c>
      <c r="L44" s="68">
        <v>2034</v>
      </c>
      <c r="M44" s="68">
        <v>2035</v>
      </c>
      <c r="N44" s="68">
        <v>2036</v>
      </c>
      <c r="O44" s="68">
        <v>2037</v>
      </c>
      <c r="P44" s="68">
        <v>2038</v>
      </c>
      <c r="Q44" s="68">
        <v>2039</v>
      </c>
      <c r="R44" s="68">
        <v>2040</v>
      </c>
      <c r="S44" s="68">
        <v>2041</v>
      </c>
      <c r="T44" s="68">
        <v>2042</v>
      </c>
      <c r="U44" s="68">
        <v>2043</v>
      </c>
      <c r="V44" s="68">
        <v>2044</v>
      </c>
      <c r="W44" s="68">
        <v>2045</v>
      </c>
      <c r="X44" s="68">
        <v>2046</v>
      </c>
      <c r="Y44" s="68">
        <v>2047</v>
      </c>
      <c r="Z44" s="68">
        <v>2048</v>
      </c>
      <c r="AA44" s="68">
        <v>2049</v>
      </c>
      <c r="AB44" s="69">
        <v>2050</v>
      </c>
    </row>
    <row r="45" spans="1:29" x14ac:dyDescent="0.25">
      <c r="A45" s="4"/>
      <c r="B45" s="63" t="s">
        <v>407</v>
      </c>
      <c r="C45" s="63" t="s">
        <v>39</v>
      </c>
      <c r="D45" s="4"/>
      <c r="E45" s="70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70"/>
    </row>
    <row r="46" spans="1:29" x14ac:dyDescent="0.25">
      <c r="A46" s="4"/>
      <c r="B46" s="63"/>
      <c r="C46" s="63"/>
      <c r="D46" s="4" t="s">
        <v>40</v>
      </c>
      <c r="E46" s="70" t="s">
        <v>7</v>
      </c>
      <c r="F46" s="4"/>
      <c r="G46" s="4"/>
      <c r="H46" s="157">
        <v>333623.7</v>
      </c>
      <c r="I46" s="157">
        <v>869877.69134233601</v>
      </c>
      <c r="J46" s="157">
        <v>869877.69134233613</v>
      </c>
      <c r="K46" s="157">
        <v>869877.69134233613</v>
      </c>
      <c r="L46" s="157">
        <v>869877.69134233613</v>
      </c>
      <c r="M46" s="157">
        <v>1183119.091342336</v>
      </c>
      <c r="N46" s="157">
        <v>1779714.5529351621</v>
      </c>
      <c r="O46" s="157">
        <v>2464970.0529351621</v>
      </c>
      <c r="P46" s="157">
        <v>2464970.0529351621</v>
      </c>
      <c r="Q46" s="157">
        <v>2902082.0529351621</v>
      </c>
      <c r="R46" s="157">
        <v>2902082.0529351621</v>
      </c>
      <c r="S46" s="157">
        <v>2902082.0529351621</v>
      </c>
      <c r="T46" s="157">
        <v>2902082.0529351621</v>
      </c>
      <c r="U46" s="157">
        <v>2902082.0529351621</v>
      </c>
      <c r="V46" s="157">
        <v>2902082.0529351621</v>
      </c>
      <c r="W46" s="157">
        <v>2902082.0529351621</v>
      </c>
      <c r="X46" s="157">
        <v>2902082.0529351621</v>
      </c>
      <c r="Y46" s="157">
        <v>3860141.3413230572</v>
      </c>
      <c r="Z46" s="157">
        <v>3860141.3413230572</v>
      </c>
      <c r="AA46" s="157">
        <v>3860141.3413230572</v>
      </c>
      <c r="AB46" s="159">
        <v>3860141.3413230572</v>
      </c>
    </row>
    <row r="47" spans="1:29" x14ac:dyDescent="0.25">
      <c r="A47" s="4"/>
      <c r="B47" s="63"/>
      <c r="C47" s="63"/>
      <c r="D47" s="4" t="s">
        <v>40</v>
      </c>
      <c r="E47" s="70" t="s">
        <v>8</v>
      </c>
      <c r="F47" s="4"/>
      <c r="G47" s="4"/>
      <c r="H47" s="157">
        <v>333623.7</v>
      </c>
      <c r="I47" s="157">
        <v>869877.69134233613</v>
      </c>
      <c r="J47" s="157">
        <v>869877.69134233613</v>
      </c>
      <c r="K47" s="157">
        <v>869877.69134233613</v>
      </c>
      <c r="L47" s="157">
        <v>869877.69134233613</v>
      </c>
      <c r="M47" s="157">
        <v>1183119.091342336</v>
      </c>
      <c r="N47" s="157">
        <v>1779714.5529351621</v>
      </c>
      <c r="O47" s="157">
        <v>2464970.0529351621</v>
      </c>
      <c r="P47" s="157">
        <v>2464970.0529351621</v>
      </c>
      <c r="Q47" s="157">
        <v>2902082.0529351621</v>
      </c>
      <c r="R47" s="157">
        <v>2902082.0529351621</v>
      </c>
      <c r="S47" s="157">
        <v>2902082.0529351621</v>
      </c>
      <c r="T47" s="157">
        <v>2902082.0529351621</v>
      </c>
      <c r="U47" s="157">
        <v>2902082.0529351621</v>
      </c>
      <c r="V47" s="157">
        <v>2902082.0529351621</v>
      </c>
      <c r="W47" s="157">
        <v>2902082.0529351621</v>
      </c>
      <c r="X47" s="157">
        <v>2902082.0529351621</v>
      </c>
      <c r="Y47" s="157">
        <v>3860141.3413230572</v>
      </c>
      <c r="Z47" s="157">
        <v>3860141.3413230572</v>
      </c>
      <c r="AA47" s="157">
        <v>3860141.3413230572</v>
      </c>
      <c r="AB47" s="159">
        <v>3860141.3413230572</v>
      </c>
      <c r="AC47" s="199"/>
    </row>
    <row r="48" spans="1:29" x14ac:dyDescent="0.25">
      <c r="A48" s="4"/>
      <c r="B48" s="63"/>
      <c r="C48" s="63"/>
      <c r="D48" s="4" t="s">
        <v>40</v>
      </c>
      <c r="E48" s="70" t="s">
        <v>9</v>
      </c>
      <c r="F48" s="4"/>
      <c r="G48" s="4"/>
      <c r="H48" s="157">
        <v>333623.7</v>
      </c>
      <c r="I48" s="157">
        <v>869877.69134233613</v>
      </c>
      <c r="J48" s="157">
        <v>869877.69134233613</v>
      </c>
      <c r="K48" s="157">
        <v>869877.69134233613</v>
      </c>
      <c r="L48" s="157">
        <v>869877.69134233613</v>
      </c>
      <c r="M48" s="157">
        <v>1183119.091342336</v>
      </c>
      <c r="N48" s="157">
        <v>1779714.5529351621</v>
      </c>
      <c r="O48" s="157">
        <v>2464970.0529351621</v>
      </c>
      <c r="P48" s="157">
        <v>2464970.0529351621</v>
      </c>
      <c r="Q48" s="157">
        <v>2902082.0529351621</v>
      </c>
      <c r="R48" s="157">
        <v>2902082.0529351621</v>
      </c>
      <c r="S48" s="157">
        <v>2902082.0529351621</v>
      </c>
      <c r="T48" s="157">
        <v>2902082.0529351621</v>
      </c>
      <c r="U48" s="157">
        <v>2902082.0529351621</v>
      </c>
      <c r="V48" s="157">
        <v>2902082.0529351621</v>
      </c>
      <c r="W48" s="157">
        <v>2902082.0529351621</v>
      </c>
      <c r="X48" s="157">
        <v>2902082.0529351621</v>
      </c>
      <c r="Y48" s="157">
        <v>3860141.3413230572</v>
      </c>
      <c r="Z48" s="157">
        <v>3860141.3413230572</v>
      </c>
      <c r="AA48" s="157">
        <v>3860141.3413230572</v>
      </c>
      <c r="AB48" s="159">
        <v>3860141.3413230572</v>
      </c>
    </row>
    <row r="49" spans="1:29" x14ac:dyDescent="0.25">
      <c r="A49" s="4"/>
      <c r="B49" s="63"/>
      <c r="C49" s="63" t="s">
        <v>41</v>
      </c>
      <c r="D49" s="4"/>
      <c r="E49" s="70"/>
      <c r="F49" s="4"/>
      <c r="G49" s="4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9"/>
    </row>
    <row r="50" spans="1:29" x14ac:dyDescent="0.25">
      <c r="A50" s="4"/>
      <c r="B50" s="63"/>
      <c r="C50" s="63"/>
      <c r="D50" s="4" t="s">
        <v>40</v>
      </c>
      <c r="E50" s="70" t="s">
        <v>7</v>
      </c>
      <c r="F50" s="4"/>
      <c r="G50" s="4"/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57">
        <v>0</v>
      </c>
      <c r="P50" s="157">
        <v>0</v>
      </c>
      <c r="Q50" s="157">
        <v>0</v>
      </c>
      <c r="R50" s="157">
        <v>649637.79311860504</v>
      </c>
      <c r="S50" s="157">
        <v>1586542.1021040664</v>
      </c>
      <c r="T50" s="157">
        <v>1952794.318676943</v>
      </c>
      <c r="U50" s="157">
        <v>2141032.9186769431</v>
      </c>
      <c r="V50" s="157">
        <v>2426107.9186769431</v>
      </c>
      <c r="W50" s="157">
        <v>2598835.9186769431</v>
      </c>
      <c r="X50" s="157">
        <v>2598835.9186769431</v>
      </c>
      <c r="Y50" s="157">
        <v>2598835.9186769431</v>
      </c>
      <c r="Z50" s="157">
        <v>2598835.9186769431</v>
      </c>
      <c r="AA50" s="157">
        <v>2818754.5186769431</v>
      </c>
      <c r="AB50" s="159">
        <v>3148154.5186769431</v>
      </c>
    </row>
    <row r="51" spans="1:29" x14ac:dyDescent="0.25">
      <c r="A51" s="4"/>
      <c r="B51" s="63"/>
      <c r="C51" s="63"/>
      <c r="D51" s="4" t="s">
        <v>40</v>
      </c>
      <c r="E51" s="70" t="s">
        <v>8</v>
      </c>
      <c r="F51" s="4"/>
      <c r="G51" s="4"/>
      <c r="H51" s="157">
        <v>0</v>
      </c>
      <c r="I51" s="157">
        <v>0</v>
      </c>
      <c r="J51" s="157">
        <v>0</v>
      </c>
      <c r="K51" s="157">
        <v>0</v>
      </c>
      <c r="L51" s="157">
        <v>0</v>
      </c>
      <c r="M51" s="157">
        <v>0</v>
      </c>
      <c r="N51" s="157">
        <v>0</v>
      </c>
      <c r="O51" s="157">
        <v>0</v>
      </c>
      <c r="P51" s="157">
        <v>0</v>
      </c>
      <c r="Q51" s="157">
        <v>0</v>
      </c>
      <c r="R51" s="157">
        <v>649637.79311860504</v>
      </c>
      <c r="S51" s="157">
        <v>1586542.1021040664</v>
      </c>
      <c r="T51" s="157">
        <v>1952794.318676943</v>
      </c>
      <c r="U51" s="157">
        <v>2141032.9186769431</v>
      </c>
      <c r="V51" s="157">
        <v>2426107.9186769431</v>
      </c>
      <c r="W51" s="157">
        <v>2598835.9186769431</v>
      </c>
      <c r="X51" s="157">
        <v>2598835.9186769431</v>
      </c>
      <c r="Y51" s="157">
        <v>2598835.9186769431</v>
      </c>
      <c r="Z51" s="157">
        <v>2598835.9186769431</v>
      </c>
      <c r="AA51" s="157">
        <v>2818754.5186769431</v>
      </c>
      <c r="AB51" s="159">
        <v>3148154.5186769431</v>
      </c>
    </row>
    <row r="52" spans="1:29" x14ac:dyDescent="0.25">
      <c r="A52" s="4"/>
      <c r="B52" s="63"/>
      <c r="C52" s="63"/>
      <c r="D52" s="4" t="s">
        <v>40</v>
      </c>
      <c r="E52" s="70" t="s">
        <v>9</v>
      </c>
      <c r="F52" s="4"/>
      <c r="G52" s="4"/>
      <c r="H52" s="157">
        <v>0</v>
      </c>
      <c r="I52" s="157">
        <v>0</v>
      </c>
      <c r="J52" s="157">
        <v>0</v>
      </c>
      <c r="K52" s="157">
        <v>0</v>
      </c>
      <c r="L52" s="157">
        <v>0</v>
      </c>
      <c r="M52" s="157">
        <v>0</v>
      </c>
      <c r="N52" s="157">
        <v>0</v>
      </c>
      <c r="O52" s="157">
        <v>0</v>
      </c>
      <c r="P52" s="157">
        <v>0</v>
      </c>
      <c r="Q52" s="157">
        <v>0</v>
      </c>
      <c r="R52" s="157">
        <v>649637.79311860504</v>
      </c>
      <c r="S52" s="157">
        <v>1586542.1021040664</v>
      </c>
      <c r="T52" s="157">
        <v>1952794.318676943</v>
      </c>
      <c r="U52" s="157">
        <v>2141032.9186769431</v>
      </c>
      <c r="V52" s="157">
        <v>2426107.9186769431</v>
      </c>
      <c r="W52" s="157">
        <v>2598835.9186769431</v>
      </c>
      <c r="X52" s="157">
        <v>2598835.9186769431</v>
      </c>
      <c r="Y52" s="157">
        <v>2598835.9186769431</v>
      </c>
      <c r="Z52" s="157">
        <v>2598835.9186769431</v>
      </c>
      <c r="AA52" s="157">
        <v>2818754.5186769431</v>
      </c>
      <c r="AB52" s="159">
        <v>3148154.5186769431</v>
      </c>
    </row>
    <row r="53" spans="1:29" x14ac:dyDescent="0.25">
      <c r="A53" s="4"/>
      <c r="B53" s="63"/>
      <c r="C53" s="63" t="s">
        <v>42</v>
      </c>
      <c r="D53" s="4"/>
      <c r="E53" s="70"/>
      <c r="F53" s="4"/>
      <c r="G53" s="4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9"/>
    </row>
    <row r="54" spans="1:29" x14ac:dyDescent="0.25">
      <c r="A54" s="4"/>
      <c r="B54" s="63"/>
      <c r="C54" s="63"/>
      <c r="D54" s="4" t="s">
        <v>40</v>
      </c>
      <c r="E54" s="70" t="s">
        <v>7</v>
      </c>
      <c r="F54" s="4"/>
      <c r="G54" s="4"/>
      <c r="H54" s="157">
        <v>333623.7</v>
      </c>
      <c r="I54" s="157">
        <v>869877.69134233613</v>
      </c>
      <c r="J54" s="157">
        <v>869877.69134233613</v>
      </c>
      <c r="K54" s="157">
        <v>869877.69134233613</v>
      </c>
      <c r="L54" s="157">
        <v>869877.69134233613</v>
      </c>
      <c r="M54" s="157">
        <v>1183119.091342336</v>
      </c>
      <c r="N54" s="157">
        <v>1779714.5529351621</v>
      </c>
      <c r="O54" s="157">
        <v>2464970.0529351621</v>
      </c>
      <c r="P54" s="157">
        <v>2464970.0529351621</v>
      </c>
      <c r="Q54" s="157">
        <v>2902082.0529351621</v>
      </c>
      <c r="R54" s="157">
        <v>3551719.846053767</v>
      </c>
      <c r="S54" s="157">
        <v>4488624.1550392285</v>
      </c>
      <c r="T54" s="157">
        <v>4854876.3716121055</v>
      </c>
      <c r="U54" s="157">
        <v>5043114.9716121051</v>
      </c>
      <c r="V54" s="157">
        <v>5328189.9716121051</v>
      </c>
      <c r="W54" s="157">
        <v>5500917.9716121051</v>
      </c>
      <c r="X54" s="157">
        <v>5500917.9716121051</v>
      </c>
      <c r="Y54" s="157">
        <v>6458977.2599999998</v>
      </c>
      <c r="Z54" s="157">
        <v>6458977.2599999998</v>
      </c>
      <c r="AA54" s="157">
        <v>6678895.8600000003</v>
      </c>
      <c r="AB54" s="159">
        <v>7008295.8600000003</v>
      </c>
    </row>
    <row r="55" spans="1:29" x14ac:dyDescent="0.25">
      <c r="A55" s="4"/>
      <c r="B55" s="63"/>
      <c r="C55" s="63"/>
      <c r="D55" s="4" t="s">
        <v>40</v>
      </c>
      <c r="E55" s="70" t="s">
        <v>8</v>
      </c>
      <c r="F55" s="4"/>
      <c r="G55" s="4"/>
      <c r="H55" s="157">
        <v>333623.7</v>
      </c>
      <c r="I55" s="157">
        <v>869877.69134233613</v>
      </c>
      <c r="J55" s="157">
        <v>869877.69134233613</v>
      </c>
      <c r="K55" s="157">
        <v>869877.69134233613</v>
      </c>
      <c r="L55" s="157">
        <v>869877.69134233613</v>
      </c>
      <c r="M55" s="157">
        <v>1183119.091342336</v>
      </c>
      <c r="N55" s="157">
        <v>1779714.5529351621</v>
      </c>
      <c r="O55" s="157">
        <v>2464970.0529351621</v>
      </c>
      <c r="P55" s="157">
        <v>2464970.0529351621</v>
      </c>
      <c r="Q55" s="157">
        <v>2902082.0529351621</v>
      </c>
      <c r="R55" s="157">
        <v>3551719.846053767</v>
      </c>
      <c r="S55" s="157">
        <v>4488624.1550392285</v>
      </c>
      <c r="T55" s="157">
        <v>4854876.3716121055</v>
      </c>
      <c r="U55" s="157">
        <v>5043114.9716121051</v>
      </c>
      <c r="V55" s="157">
        <v>5328189.9716121051</v>
      </c>
      <c r="W55" s="157">
        <v>5500917.9716121051</v>
      </c>
      <c r="X55" s="157">
        <v>5500917.9716121051</v>
      </c>
      <c r="Y55" s="157">
        <v>6458977.2599999998</v>
      </c>
      <c r="Z55" s="157">
        <v>6458977.2599999998</v>
      </c>
      <c r="AA55" s="157">
        <v>6678895.8600000003</v>
      </c>
      <c r="AB55" s="159">
        <v>7008295.8600000003</v>
      </c>
      <c r="AC55" s="199"/>
    </row>
    <row r="56" spans="1:29" x14ac:dyDescent="0.25">
      <c r="A56" s="4"/>
      <c r="B56" s="63"/>
      <c r="C56" s="63"/>
      <c r="D56" s="4" t="s">
        <v>40</v>
      </c>
      <c r="E56" s="70" t="s">
        <v>9</v>
      </c>
      <c r="F56" s="4"/>
      <c r="G56" s="4"/>
      <c r="H56" s="157">
        <v>333623.7</v>
      </c>
      <c r="I56" s="157">
        <v>869877.69134233613</v>
      </c>
      <c r="J56" s="157">
        <v>869877.69134233613</v>
      </c>
      <c r="K56" s="157">
        <v>869877.69134233613</v>
      </c>
      <c r="L56" s="157">
        <v>869877.69134233613</v>
      </c>
      <c r="M56" s="157">
        <v>1183119.091342336</v>
      </c>
      <c r="N56" s="157">
        <v>1779714.5529351621</v>
      </c>
      <c r="O56" s="157">
        <v>2464970.0529351621</v>
      </c>
      <c r="P56" s="157">
        <v>2464970.0529351621</v>
      </c>
      <c r="Q56" s="157">
        <v>2902082.0529351621</v>
      </c>
      <c r="R56" s="157">
        <v>3551719.846053767</v>
      </c>
      <c r="S56" s="157">
        <v>4488624.1550392285</v>
      </c>
      <c r="T56" s="157">
        <v>4854876.3716121055</v>
      </c>
      <c r="U56" s="157">
        <v>5043114.9716121051</v>
      </c>
      <c r="V56" s="157">
        <v>5328189.9716121051</v>
      </c>
      <c r="W56" s="157">
        <v>5500917.9716121051</v>
      </c>
      <c r="X56" s="157">
        <v>5500917.9716121051</v>
      </c>
      <c r="Y56" s="157">
        <v>6458977.2599999998</v>
      </c>
      <c r="Z56" s="157">
        <v>6458977.2599999998</v>
      </c>
      <c r="AA56" s="157">
        <v>6678895.8600000003</v>
      </c>
      <c r="AB56" s="159">
        <v>7008295.8600000003</v>
      </c>
    </row>
    <row r="57" spans="1:29" x14ac:dyDescent="0.25">
      <c r="A57" s="4"/>
      <c r="B57" s="63"/>
      <c r="C57" s="63"/>
      <c r="D57" s="4"/>
      <c r="E57" s="70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70"/>
    </row>
    <row r="58" spans="1:29" ht="18.75" x14ac:dyDescent="0.3">
      <c r="A58" s="66" t="s">
        <v>260</v>
      </c>
      <c r="B58" s="66" t="s">
        <v>1</v>
      </c>
      <c r="C58" s="66" t="s">
        <v>2</v>
      </c>
      <c r="D58" s="66" t="s">
        <v>3</v>
      </c>
      <c r="E58" s="71" t="s">
        <v>4</v>
      </c>
      <c r="F58" s="68">
        <v>2028</v>
      </c>
      <c r="G58" s="68">
        <v>2029</v>
      </c>
      <c r="H58" s="68">
        <v>2030</v>
      </c>
      <c r="I58" s="68">
        <v>2031</v>
      </c>
      <c r="J58" s="68">
        <v>2032</v>
      </c>
      <c r="K58" s="68">
        <v>2033</v>
      </c>
      <c r="L58" s="68">
        <v>2034</v>
      </c>
      <c r="M58" s="68">
        <v>2035</v>
      </c>
      <c r="N58" s="68">
        <v>2036</v>
      </c>
      <c r="O58" s="68">
        <v>2037</v>
      </c>
      <c r="P58" s="68">
        <v>2038</v>
      </c>
      <c r="Q58" s="68">
        <v>2039</v>
      </c>
      <c r="R58" s="68">
        <v>2040</v>
      </c>
      <c r="S58" s="68">
        <v>2041</v>
      </c>
      <c r="T58" s="68">
        <v>2042</v>
      </c>
      <c r="U58" s="68">
        <v>2043</v>
      </c>
      <c r="V58" s="68">
        <v>2044</v>
      </c>
      <c r="W58" s="68">
        <v>2045</v>
      </c>
      <c r="X58" s="68">
        <v>2046</v>
      </c>
      <c r="Y58" s="68">
        <v>2047</v>
      </c>
      <c r="Z58" s="68">
        <v>2048</v>
      </c>
      <c r="AA58" s="68">
        <v>2049</v>
      </c>
      <c r="AB58" s="69">
        <v>2050</v>
      </c>
    </row>
    <row r="59" spans="1:29" x14ac:dyDescent="0.25">
      <c r="A59" s="4"/>
      <c r="B59" s="63" t="s">
        <v>407</v>
      </c>
      <c r="C59" s="63" t="s">
        <v>39</v>
      </c>
      <c r="D59" s="4"/>
      <c r="E59" s="70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70"/>
    </row>
    <row r="60" spans="1:29" x14ac:dyDescent="0.25">
      <c r="A60" s="4"/>
      <c r="B60" s="63"/>
      <c r="C60" s="63"/>
      <c r="D60" s="4" t="s">
        <v>40</v>
      </c>
      <c r="E60" s="70" t="s">
        <v>7</v>
      </c>
      <c r="F60" s="4"/>
      <c r="G60" s="4"/>
      <c r="H60" s="157">
        <v>333623.7</v>
      </c>
      <c r="I60" s="157">
        <v>869877.69134233613</v>
      </c>
      <c r="J60" s="157">
        <v>869877.69134233613</v>
      </c>
      <c r="K60" s="157">
        <v>869877.69134233613</v>
      </c>
      <c r="L60" s="157">
        <v>869877.69134233613</v>
      </c>
      <c r="M60" s="157">
        <v>1183119.091342336</v>
      </c>
      <c r="N60" s="157">
        <v>1779714.5529351621</v>
      </c>
      <c r="O60" s="157">
        <v>2464970.0529351621</v>
      </c>
      <c r="P60" s="157">
        <v>2464970.0529351621</v>
      </c>
      <c r="Q60" s="157">
        <v>2902082.0529351621</v>
      </c>
      <c r="R60" s="157">
        <v>2902082.0529351621</v>
      </c>
      <c r="S60" s="157">
        <v>2902082.0529351621</v>
      </c>
      <c r="T60" s="157">
        <v>2902082.0529351621</v>
      </c>
      <c r="U60" s="157">
        <v>2902082.0529351621</v>
      </c>
      <c r="V60" s="157">
        <v>2902082.0529351621</v>
      </c>
      <c r="W60" s="157">
        <v>2902082.0529351621</v>
      </c>
      <c r="X60" s="157">
        <v>2902082.0529351621</v>
      </c>
      <c r="Y60" s="157">
        <v>3860141.3413230572</v>
      </c>
      <c r="Z60" s="157">
        <v>3860141.3413230572</v>
      </c>
      <c r="AA60" s="157">
        <v>3860141.3413230572</v>
      </c>
      <c r="AB60" s="159">
        <v>3860141.3413230572</v>
      </c>
    </row>
    <row r="61" spans="1:29" x14ac:dyDescent="0.25">
      <c r="A61" s="4"/>
      <c r="B61" s="63"/>
      <c r="C61" s="63"/>
      <c r="D61" s="4" t="s">
        <v>40</v>
      </c>
      <c r="E61" s="70" t="s">
        <v>8</v>
      </c>
      <c r="F61" s="4"/>
      <c r="G61" s="4"/>
      <c r="H61" s="157">
        <v>333623.7</v>
      </c>
      <c r="I61" s="157">
        <v>869877.69134233613</v>
      </c>
      <c r="J61" s="157">
        <v>869877.69134233613</v>
      </c>
      <c r="K61" s="157">
        <v>869877.69134233613</v>
      </c>
      <c r="L61" s="157">
        <v>869877.69134233613</v>
      </c>
      <c r="M61" s="157">
        <v>1183119.091342336</v>
      </c>
      <c r="N61" s="157">
        <v>1779714.5529351621</v>
      </c>
      <c r="O61" s="157">
        <v>2464970.0529351621</v>
      </c>
      <c r="P61" s="157">
        <v>2464970.0529351621</v>
      </c>
      <c r="Q61" s="157">
        <v>2902082.0529351621</v>
      </c>
      <c r="R61" s="157">
        <v>2902082.0529351621</v>
      </c>
      <c r="S61" s="157">
        <v>2902082.0529351621</v>
      </c>
      <c r="T61" s="157">
        <v>2902082.0529351621</v>
      </c>
      <c r="U61" s="157">
        <v>2902082.0529351621</v>
      </c>
      <c r="V61" s="157">
        <v>2902082.0529351621</v>
      </c>
      <c r="W61" s="157">
        <v>2902082.0529351621</v>
      </c>
      <c r="X61" s="157">
        <v>2902082.0529351621</v>
      </c>
      <c r="Y61" s="157">
        <v>3860141.3413230572</v>
      </c>
      <c r="Z61" s="157">
        <v>3860141.3413230572</v>
      </c>
      <c r="AA61" s="157">
        <v>3860141.3413230572</v>
      </c>
      <c r="AB61" s="159">
        <v>3860141.3413230572</v>
      </c>
    </row>
    <row r="62" spans="1:29" x14ac:dyDescent="0.25">
      <c r="A62" s="4"/>
      <c r="B62" s="63"/>
      <c r="C62" s="63"/>
      <c r="D62" s="4" t="s">
        <v>40</v>
      </c>
      <c r="E62" s="70" t="s">
        <v>9</v>
      </c>
      <c r="F62" s="4"/>
      <c r="G62" s="4"/>
      <c r="H62" s="157">
        <v>333623.7</v>
      </c>
      <c r="I62" s="157">
        <v>869877.69134233613</v>
      </c>
      <c r="J62" s="157">
        <v>869877.69134233613</v>
      </c>
      <c r="K62" s="157">
        <v>869877.69134233613</v>
      </c>
      <c r="L62" s="157">
        <v>869877.69134233613</v>
      </c>
      <c r="M62" s="157">
        <v>1183119.091342336</v>
      </c>
      <c r="N62" s="157">
        <v>1779714.5529351621</v>
      </c>
      <c r="O62" s="157">
        <v>2464970.0529351621</v>
      </c>
      <c r="P62" s="157">
        <v>2464970.0529351621</v>
      </c>
      <c r="Q62" s="157">
        <v>2902082.0529351621</v>
      </c>
      <c r="R62" s="157">
        <v>2902082.0529351621</v>
      </c>
      <c r="S62" s="157">
        <v>2902082.0529351621</v>
      </c>
      <c r="T62" s="157">
        <v>2902082.0529351621</v>
      </c>
      <c r="U62" s="157">
        <v>2902082.0529351621</v>
      </c>
      <c r="V62" s="157">
        <v>2902082.0529351621</v>
      </c>
      <c r="W62" s="157">
        <v>2902082.0529351621</v>
      </c>
      <c r="X62" s="157">
        <v>2902082.0529351621</v>
      </c>
      <c r="Y62" s="157">
        <v>3860141.3413230572</v>
      </c>
      <c r="Z62" s="157">
        <v>3860141.3413230572</v>
      </c>
      <c r="AA62" s="157">
        <v>3860141.3413230572</v>
      </c>
      <c r="AB62" s="159">
        <v>3860141.3413230572</v>
      </c>
    </row>
    <row r="63" spans="1:29" x14ac:dyDescent="0.25">
      <c r="A63" s="4"/>
      <c r="B63" s="63"/>
      <c r="C63" s="63" t="s">
        <v>41</v>
      </c>
      <c r="D63" s="4"/>
      <c r="E63" s="70"/>
      <c r="F63" s="4"/>
      <c r="G63" s="4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9"/>
    </row>
    <row r="64" spans="1:29" x14ac:dyDescent="0.25">
      <c r="A64" s="4"/>
      <c r="B64" s="63"/>
      <c r="C64" s="63"/>
      <c r="D64" s="4" t="s">
        <v>40</v>
      </c>
      <c r="E64" s="70" t="s">
        <v>7</v>
      </c>
      <c r="F64" s="4"/>
      <c r="G64" s="4"/>
      <c r="H64" s="157">
        <v>0</v>
      </c>
      <c r="I64" s="157">
        <v>0</v>
      </c>
      <c r="J64" s="157">
        <v>0</v>
      </c>
      <c r="K64" s="157">
        <v>0</v>
      </c>
      <c r="L64" s="157">
        <v>0</v>
      </c>
      <c r="M64" s="157">
        <v>0</v>
      </c>
      <c r="N64" s="157">
        <v>0</v>
      </c>
      <c r="O64" s="157">
        <v>0</v>
      </c>
      <c r="P64" s="157">
        <v>0</v>
      </c>
      <c r="Q64" s="157">
        <v>0</v>
      </c>
      <c r="R64" s="157">
        <v>649637.79311860504</v>
      </c>
      <c r="S64" s="157">
        <v>1586542.1021040664</v>
      </c>
      <c r="T64" s="157">
        <v>1952794.318676943</v>
      </c>
      <c r="U64" s="157">
        <v>2141032.9186769431</v>
      </c>
      <c r="V64" s="157">
        <v>2426107.9186769431</v>
      </c>
      <c r="W64" s="157">
        <v>2598835.9186769431</v>
      </c>
      <c r="X64" s="157">
        <v>2598835.9186769431</v>
      </c>
      <c r="Y64" s="157">
        <v>2598835.9186769431</v>
      </c>
      <c r="Z64" s="157">
        <v>2598835.9186769431</v>
      </c>
      <c r="AA64" s="157">
        <v>2818754.5186769431</v>
      </c>
      <c r="AB64" s="159">
        <v>3148154.5186769431</v>
      </c>
    </row>
    <row r="65" spans="1:29" x14ac:dyDescent="0.25">
      <c r="A65" s="4"/>
      <c r="B65" s="63"/>
      <c r="C65" s="63"/>
      <c r="D65" s="4" t="s">
        <v>40</v>
      </c>
      <c r="E65" s="70" t="s">
        <v>8</v>
      </c>
      <c r="F65" s="4"/>
      <c r="G65" s="4"/>
      <c r="H65" s="157">
        <v>0</v>
      </c>
      <c r="I65" s="157">
        <v>0</v>
      </c>
      <c r="J65" s="157">
        <v>0</v>
      </c>
      <c r="K65" s="157">
        <v>0</v>
      </c>
      <c r="L65" s="157">
        <v>0</v>
      </c>
      <c r="M65" s="157">
        <v>0</v>
      </c>
      <c r="N65" s="157">
        <v>0</v>
      </c>
      <c r="O65" s="157">
        <v>0</v>
      </c>
      <c r="P65" s="157">
        <v>0</v>
      </c>
      <c r="Q65" s="157">
        <v>0</v>
      </c>
      <c r="R65" s="157">
        <v>649637.79311860504</v>
      </c>
      <c r="S65" s="157">
        <v>1586542.1021040664</v>
      </c>
      <c r="T65" s="157">
        <v>1952794.318676943</v>
      </c>
      <c r="U65" s="157">
        <v>2141032.9186769431</v>
      </c>
      <c r="V65" s="157">
        <v>2426107.9186769431</v>
      </c>
      <c r="W65" s="157">
        <v>2598835.9186769431</v>
      </c>
      <c r="X65" s="157">
        <v>2598835.9186769431</v>
      </c>
      <c r="Y65" s="157">
        <v>2598835.9186769431</v>
      </c>
      <c r="Z65" s="157">
        <v>2598835.9186769431</v>
      </c>
      <c r="AA65" s="157">
        <v>2818754.5186769431</v>
      </c>
      <c r="AB65" s="159">
        <v>3148154.5186769431</v>
      </c>
    </row>
    <row r="66" spans="1:29" x14ac:dyDescent="0.25">
      <c r="A66" s="4"/>
      <c r="B66" s="63"/>
      <c r="C66" s="63"/>
      <c r="D66" s="4" t="s">
        <v>40</v>
      </c>
      <c r="E66" s="70" t="s">
        <v>9</v>
      </c>
      <c r="F66" s="4"/>
      <c r="G66" s="4"/>
      <c r="H66" s="157">
        <v>0</v>
      </c>
      <c r="I66" s="157">
        <v>0</v>
      </c>
      <c r="J66" s="157">
        <v>0</v>
      </c>
      <c r="K66" s="157">
        <v>0</v>
      </c>
      <c r="L66" s="157">
        <v>0</v>
      </c>
      <c r="M66" s="157">
        <v>0</v>
      </c>
      <c r="N66" s="157">
        <v>0</v>
      </c>
      <c r="O66" s="157">
        <v>0</v>
      </c>
      <c r="P66" s="157">
        <v>0</v>
      </c>
      <c r="Q66" s="157">
        <v>0</v>
      </c>
      <c r="R66" s="157">
        <v>649637.79311860504</v>
      </c>
      <c r="S66" s="157">
        <v>1586542.1021040664</v>
      </c>
      <c r="T66" s="157">
        <v>1952794.318676943</v>
      </c>
      <c r="U66" s="157">
        <v>2141032.9186769431</v>
      </c>
      <c r="V66" s="157">
        <v>2426107.9186769431</v>
      </c>
      <c r="W66" s="157">
        <v>2598835.9186769431</v>
      </c>
      <c r="X66" s="157">
        <v>2598835.9186769431</v>
      </c>
      <c r="Y66" s="157">
        <v>2598835.9186769431</v>
      </c>
      <c r="Z66" s="157">
        <v>2598835.9186769431</v>
      </c>
      <c r="AA66" s="157">
        <v>2818754.5186769431</v>
      </c>
      <c r="AB66" s="159">
        <v>3148154.5186769431</v>
      </c>
    </row>
    <row r="67" spans="1:29" x14ac:dyDescent="0.25">
      <c r="A67" s="4"/>
      <c r="B67" s="63"/>
      <c r="C67" s="63" t="s">
        <v>42</v>
      </c>
      <c r="D67" s="4"/>
      <c r="E67" s="70"/>
      <c r="F67" s="4"/>
      <c r="G67" s="4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9"/>
    </row>
    <row r="68" spans="1:29" x14ac:dyDescent="0.25">
      <c r="A68" s="4"/>
      <c r="B68" s="63"/>
      <c r="C68" s="63"/>
      <c r="D68" s="4" t="s">
        <v>40</v>
      </c>
      <c r="E68" s="70" t="s">
        <v>7</v>
      </c>
      <c r="F68" s="4"/>
      <c r="G68" s="4"/>
      <c r="H68" s="157">
        <v>333623.7</v>
      </c>
      <c r="I68" s="157">
        <v>869877.69134233613</v>
      </c>
      <c r="J68" s="157">
        <v>869877.69134233613</v>
      </c>
      <c r="K68" s="157">
        <v>869877.69134233613</v>
      </c>
      <c r="L68" s="157">
        <v>869877.69134233613</v>
      </c>
      <c r="M68" s="157">
        <v>1183119.091342336</v>
      </c>
      <c r="N68" s="157">
        <v>1779714.5529351621</v>
      </c>
      <c r="O68" s="157">
        <v>2464970.0529351621</v>
      </c>
      <c r="P68" s="157">
        <v>2464970.0529351621</v>
      </c>
      <c r="Q68" s="157">
        <v>2902082.0529351621</v>
      </c>
      <c r="R68" s="157">
        <v>3551719.846053767</v>
      </c>
      <c r="S68" s="157">
        <v>4488624.1550392285</v>
      </c>
      <c r="T68" s="157">
        <v>4854876.3716121055</v>
      </c>
      <c r="U68" s="157">
        <v>5043114.9716121051</v>
      </c>
      <c r="V68" s="157">
        <v>5328189.9716121051</v>
      </c>
      <c r="W68" s="157">
        <v>5500917.9716121051</v>
      </c>
      <c r="X68" s="157">
        <v>5500917.9716121051</v>
      </c>
      <c r="Y68" s="157">
        <v>6458977.2599999998</v>
      </c>
      <c r="Z68" s="157">
        <v>6458977.2599999998</v>
      </c>
      <c r="AA68" s="157">
        <v>6678895.8600000003</v>
      </c>
      <c r="AB68" s="159">
        <v>7008295.8600000003</v>
      </c>
    </row>
    <row r="69" spans="1:29" x14ac:dyDescent="0.25">
      <c r="A69" s="4"/>
      <c r="B69" s="63"/>
      <c r="C69" s="63"/>
      <c r="D69" s="4" t="s">
        <v>40</v>
      </c>
      <c r="E69" s="70" t="s">
        <v>8</v>
      </c>
      <c r="F69" s="4"/>
      <c r="G69" s="4"/>
      <c r="H69" s="157">
        <v>333623.7</v>
      </c>
      <c r="I69" s="157">
        <v>869877.69134233613</v>
      </c>
      <c r="J69" s="157">
        <v>869877.69134233613</v>
      </c>
      <c r="K69" s="157">
        <v>869877.69134233613</v>
      </c>
      <c r="L69" s="157">
        <v>869877.69134233613</v>
      </c>
      <c r="M69" s="157">
        <v>1183119.091342336</v>
      </c>
      <c r="N69" s="157">
        <v>1779714.5529351621</v>
      </c>
      <c r="O69" s="157">
        <v>2464970.0529351621</v>
      </c>
      <c r="P69" s="157">
        <v>2464970.0529351621</v>
      </c>
      <c r="Q69" s="157">
        <v>2902082.0529351621</v>
      </c>
      <c r="R69" s="157">
        <v>3551719.846053767</v>
      </c>
      <c r="S69" s="157">
        <v>4488624.1550392285</v>
      </c>
      <c r="T69" s="157">
        <v>4854876.3716121055</v>
      </c>
      <c r="U69" s="157">
        <v>5043114.9716121051</v>
      </c>
      <c r="V69" s="157">
        <v>5328189.9716121051</v>
      </c>
      <c r="W69" s="157">
        <v>5500917.9716121051</v>
      </c>
      <c r="X69" s="157">
        <v>5500917.9716121051</v>
      </c>
      <c r="Y69" s="157">
        <v>6458977.2599999998</v>
      </c>
      <c r="Z69" s="157">
        <v>6458977.2599999998</v>
      </c>
      <c r="AA69" s="157">
        <v>6678895.8600000003</v>
      </c>
      <c r="AB69" s="159">
        <v>7008295.8600000003</v>
      </c>
      <c r="AC69" s="199"/>
    </row>
    <row r="70" spans="1:29" x14ac:dyDescent="0.25">
      <c r="A70" s="4"/>
      <c r="B70" s="63"/>
      <c r="C70" s="63"/>
      <c r="D70" s="4" t="s">
        <v>40</v>
      </c>
      <c r="E70" s="70" t="s">
        <v>9</v>
      </c>
      <c r="F70" s="4"/>
      <c r="G70" s="4"/>
      <c r="H70" s="157">
        <v>333623.7</v>
      </c>
      <c r="I70" s="157">
        <v>869877.69134233613</v>
      </c>
      <c r="J70" s="157">
        <v>869877.69134233613</v>
      </c>
      <c r="K70" s="157">
        <v>869877.69134233613</v>
      </c>
      <c r="L70" s="157">
        <v>869877.69134233613</v>
      </c>
      <c r="M70" s="157">
        <v>1183119.091342336</v>
      </c>
      <c r="N70" s="157">
        <v>1779714.5529351621</v>
      </c>
      <c r="O70" s="157">
        <v>2464970.0529351621</v>
      </c>
      <c r="P70" s="157">
        <v>2464970.0529351621</v>
      </c>
      <c r="Q70" s="157">
        <v>2902082.0529351621</v>
      </c>
      <c r="R70" s="157">
        <v>3551719.846053767</v>
      </c>
      <c r="S70" s="157">
        <v>4488624.1550392285</v>
      </c>
      <c r="T70" s="157">
        <v>4854876.3716121055</v>
      </c>
      <c r="U70" s="157">
        <v>5043114.9716121051</v>
      </c>
      <c r="V70" s="157">
        <v>5328189.9716121051</v>
      </c>
      <c r="W70" s="157">
        <v>5500917.9716121051</v>
      </c>
      <c r="X70" s="157">
        <v>5500917.9716121051</v>
      </c>
      <c r="Y70" s="157">
        <v>6458977.2599999998</v>
      </c>
      <c r="Z70" s="157">
        <v>6458977.2599999998</v>
      </c>
      <c r="AA70" s="157">
        <v>6678895.8600000003</v>
      </c>
      <c r="AB70" s="159">
        <v>7008295.8600000003</v>
      </c>
    </row>
    <row r="71" spans="1:29" x14ac:dyDescent="0.25">
      <c r="A71" s="4"/>
      <c r="B71" s="63"/>
      <c r="C71" s="63"/>
      <c r="D71" s="4"/>
      <c r="E71" s="70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70"/>
    </row>
    <row r="72" spans="1:29" ht="18.75" x14ac:dyDescent="0.3">
      <c r="A72" s="66" t="s">
        <v>261</v>
      </c>
      <c r="B72" s="66" t="s">
        <v>1</v>
      </c>
      <c r="C72" s="66" t="s">
        <v>2</v>
      </c>
      <c r="D72" s="66" t="s">
        <v>3</v>
      </c>
      <c r="E72" s="71" t="s">
        <v>4</v>
      </c>
      <c r="F72" s="68">
        <v>2028</v>
      </c>
      <c r="G72" s="68">
        <v>2029</v>
      </c>
      <c r="H72" s="68">
        <v>2030</v>
      </c>
      <c r="I72" s="68">
        <v>2031</v>
      </c>
      <c r="J72" s="68">
        <v>2032</v>
      </c>
      <c r="K72" s="68">
        <v>2033</v>
      </c>
      <c r="L72" s="68">
        <v>2034</v>
      </c>
      <c r="M72" s="68">
        <v>2035</v>
      </c>
      <c r="N72" s="68">
        <v>2036</v>
      </c>
      <c r="O72" s="68">
        <v>2037</v>
      </c>
      <c r="P72" s="68">
        <v>2038</v>
      </c>
      <c r="Q72" s="68">
        <v>2039</v>
      </c>
      <c r="R72" s="68">
        <v>2040</v>
      </c>
      <c r="S72" s="68">
        <v>2041</v>
      </c>
      <c r="T72" s="68">
        <v>2042</v>
      </c>
      <c r="U72" s="68">
        <v>2043</v>
      </c>
      <c r="V72" s="68">
        <v>2044</v>
      </c>
      <c r="W72" s="68">
        <v>2045</v>
      </c>
      <c r="X72" s="68">
        <v>2046</v>
      </c>
      <c r="Y72" s="68">
        <v>2047</v>
      </c>
      <c r="Z72" s="68">
        <v>2048</v>
      </c>
      <c r="AA72" s="68">
        <v>2049</v>
      </c>
      <c r="AB72" s="69">
        <v>2050</v>
      </c>
    </row>
    <row r="73" spans="1:29" x14ac:dyDescent="0.25">
      <c r="A73" s="4"/>
      <c r="B73" s="63" t="s">
        <v>407</v>
      </c>
      <c r="C73" s="63" t="s">
        <v>39</v>
      </c>
      <c r="D73" s="4"/>
      <c r="E73" s="70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70"/>
    </row>
    <row r="74" spans="1:29" x14ac:dyDescent="0.25">
      <c r="A74" s="4"/>
      <c r="B74" s="63"/>
      <c r="C74" s="63"/>
      <c r="D74" s="4" t="s">
        <v>40</v>
      </c>
      <c r="E74" s="70" t="s">
        <v>7</v>
      </c>
      <c r="F74" s="4"/>
      <c r="G74" s="4"/>
      <c r="H74" s="157">
        <v>333623.7</v>
      </c>
      <c r="I74" s="157">
        <v>869877.69134233613</v>
      </c>
      <c r="J74" s="157">
        <v>869877.69134233613</v>
      </c>
      <c r="K74" s="157">
        <v>869877.69134233613</v>
      </c>
      <c r="L74" s="157">
        <v>869877.69134233613</v>
      </c>
      <c r="M74" s="157">
        <v>1183119.091342336</v>
      </c>
      <c r="N74" s="157">
        <v>1779714.5529351621</v>
      </c>
      <c r="O74" s="157">
        <v>2464970.0529351621</v>
      </c>
      <c r="P74" s="157">
        <v>2464970.0529351621</v>
      </c>
      <c r="Q74" s="157">
        <v>2902082.0529351621</v>
      </c>
      <c r="R74" s="157">
        <v>2902082.0529351621</v>
      </c>
      <c r="S74" s="157">
        <v>2902082.0529351621</v>
      </c>
      <c r="T74" s="157">
        <v>2902082.0529351621</v>
      </c>
      <c r="U74" s="157">
        <v>2902082.0529351621</v>
      </c>
      <c r="V74" s="157">
        <v>2902082.0529351621</v>
      </c>
      <c r="W74" s="157">
        <v>2902082.0529351621</v>
      </c>
      <c r="X74" s="157">
        <v>2902082.0529351621</v>
      </c>
      <c r="Y74" s="157">
        <v>3860141.3413230572</v>
      </c>
      <c r="Z74" s="157">
        <v>3860141.3413230572</v>
      </c>
      <c r="AA74" s="157">
        <v>3860141.3413230572</v>
      </c>
      <c r="AB74" s="159">
        <v>3860141.3413230572</v>
      </c>
    </row>
    <row r="75" spans="1:29" x14ac:dyDescent="0.25">
      <c r="A75" s="4"/>
      <c r="B75" s="63"/>
      <c r="C75" s="63"/>
      <c r="D75" s="4" t="s">
        <v>40</v>
      </c>
      <c r="E75" s="70" t="s">
        <v>8</v>
      </c>
      <c r="F75" s="4"/>
      <c r="G75" s="4"/>
      <c r="H75" s="157">
        <v>333623.7</v>
      </c>
      <c r="I75" s="157">
        <v>869877.69134233613</v>
      </c>
      <c r="J75" s="157">
        <v>869877.69134233613</v>
      </c>
      <c r="K75" s="157">
        <v>869877.69134233613</v>
      </c>
      <c r="L75" s="157">
        <v>869877.69134233613</v>
      </c>
      <c r="M75" s="157">
        <v>1183119.091342336</v>
      </c>
      <c r="N75" s="157">
        <v>1779714.5529351621</v>
      </c>
      <c r="O75" s="157">
        <v>2464970.0529351621</v>
      </c>
      <c r="P75" s="157">
        <v>2464970.0529351621</v>
      </c>
      <c r="Q75" s="157">
        <v>2902082.0529351621</v>
      </c>
      <c r="R75" s="157">
        <v>2902082.0529351621</v>
      </c>
      <c r="S75" s="157">
        <v>2902082.0529351621</v>
      </c>
      <c r="T75" s="157">
        <v>2902082.0529351621</v>
      </c>
      <c r="U75" s="157">
        <v>2902082.0529351621</v>
      </c>
      <c r="V75" s="157">
        <v>2902082.0529351621</v>
      </c>
      <c r="W75" s="157">
        <v>2902082.0529351621</v>
      </c>
      <c r="X75" s="157">
        <v>2902082.0529351621</v>
      </c>
      <c r="Y75" s="157">
        <v>3860141.3413230572</v>
      </c>
      <c r="Z75" s="157">
        <v>3860141.3413230572</v>
      </c>
      <c r="AA75" s="157">
        <v>3860141.3413230572</v>
      </c>
      <c r="AB75" s="159">
        <v>3860141.3413230572</v>
      </c>
    </row>
    <row r="76" spans="1:29" x14ac:dyDescent="0.25">
      <c r="A76" s="4"/>
      <c r="B76" s="63"/>
      <c r="C76" s="63"/>
      <c r="D76" s="4" t="s">
        <v>40</v>
      </c>
      <c r="E76" s="70" t="s">
        <v>9</v>
      </c>
      <c r="F76" s="4"/>
      <c r="G76" s="4"/>
      <c r="H76" s="157">
        <v>333623.7</v>
      </c>
      <c r="I76" s="157">
        <v>869877.69134233613</v>
      </c>
      <c r="J76" s="157">
        <v>869877.69134233613</v>
      </c>
      <c r="K76" s="157">
        <v>869877.69134233613</v>
      </c>
      <c r="L76" s="157">
        <v>869877.69134233613</v>
      </c>
      <c r="M76" s="157">
        <v>1183119.091342336</v>
      </c>
      <c r="N76" s="157">
        <v>1779714.5529351621</v>
      </c>
      <c r="O76" s="157">
        <v>2464970.0529351621</v>
      </c>
      <c r="P76" s="157">
        <v>2464970.0529351621</v>
      </c>
      <c r="Q76" s="157">
        <v>2902082.0529351621</v>
      </c>
      <c r="R76" s="157">
        <v>2902082.0529351621</v>
      </c>
      <c r="S76" s="157">
        <v>2902082.0529351621</v>
      </c>
      <c r="T76" s="157">
        <v>2902082.0529351621</v>
      </c>
      <c r="U76" s="157">
        <v>2902082.0529351621</v>
      </c>
      <c r="V76" s="157">
        <v>2902082.0529351621</v>
      </c>
      <c r="W76" s="157">
        <v>2902082.0529351621</v>
      </c>
      <c r="X76" s="157">
        <v>2902082.0529351621</v>
      </c>
      <c r="Y76" s="157">
        <v>3860141.3413230572</v>
      </c>
      <c r="Z76" s="157">
        <v>3860141.3413230572</v>
      </c>
      <c r="AA76" s="157">
        <v>3860141.3413230572</v>
      </c>
      <c r="AB76" s="159">
        <v>3860141.3413230572</v>
      </c>
    </row>
    <row r="77" spans="1:29" x14ac:dyDescent="0.25">
      <c r="A77" s="4"/>
      <c r="B77" s="63"/>
      <c r="C77" s="63" t="s">
        <v>41</v>
      </c>
      <c r="D77" s="4"/>
      <c r="E77" s="70"/>
      <c r="F77" s="4"/>
      <c r="G77" s="4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9"/>
    </row>
    <row r="78" spans="1:29" x14ac:dyDescent="0.25">
      <c r="A78" s="4"/>
      <c r="B78" s="63"/>
      <c r="C78" s="63"/>
      <c r="D78" s="4" t="s">
        <v>40</v>
      </c>
      <c r="E78" s="70" t="s">
        <v>7</v>
      </c>
      <c r="F78" s="4"/>
      <c r="G78" s="4"/>
      <c r="H78" s="157">
        <v>0</v>
      </c>
      <c r="I78" s="157">
        <v>0</v>
      </c>
      <c r="J78" s="157">
        <v>0</v>
      </c>
      <c r="K78" s="157">
        <v>0</v>
      </c>
      <c r="L78" s="157">
        <v>0</v>
      </c>
      <c r="M78" s="157">
        <v>0</v>
      </c>
      <c r="N78" s="157">
        <v>0</v>
      </c>
      <c r="O78" s="157">
        <v>0</v>
      </c>
      <c r="P78" s="157">
        <v>0</v>
      </c>
      <c r="Q78" s="157">
        <v>0</v>
      </c>
      <c r="R78" s="157">
        <v>649637.79311860504</v>
      </c>
      <c r="S78" s="157">
        <v>1432974.2021040665</v>
      </c>
      <c r="T78" s="157">
        <v>1432974.2021040665</v>
      </c>
      <c r="U78" s="157">
        <v>1621212.7186769431</v>
      </c>
      <c r="V78" s="157">
        <v>1906287.7186769431</v>
      </c>
      <c r="W78" s="157">
        <v>2079015.7186769431</v>
      </c>
      <c r="X78" s="157">
        <v>2079015.7186769431</v>
      </c>
      <c r="Y78" s="157">
        <v>2079015.7186769431</v>
      </c>
      <c r="Z78" s="157">
        <v>2079015.7186769431</v>
      </c>
      <c r="AA78" s="157">
        <v>2298934.3186769434</v>
      </c>
      <c r="AB78" s="159">
        <v>2628334.3186769434</v>
      </c>
    </row>
    <row r="79" spans="1:29" x14ac:dyDescent="0.25">
      <c r="A79" s="4"/>
      <c r="B79" s="63"/>
      <c r="C79" s="63"/>
      <c r="D79" s="4" t="s">
        <v>40</v>
      </c>
      <c r="E79" s="70" t="s">
        <v>8</v>
      </c>
      <c r="F79" s="4"/>
      <c r="G79" s="4"/>
      <c r="H79" s="157">
        <v>0</v>
      </c>
      <c r="I79" s="157">
        <v>0</v>
      </c>
      <c r="J79" s="157">
        <v>0</v>
      </c>
      <c r="K79" s="157">
        <v>0</v>
      </c>
      <c r="L79" s="157">
        <v>0</v>
      </c>
      <c r="M79" s="157">
        <v>0</v>
      </c>
      <c r="N79" s="157">
        <v>0</v>
      </c>
      <c r="O79" s="157">
        <v>0</v>
      </c>
      <c r="P79" s="157">
        <v>0</v>
      </c>
      <c r="Q79" s="157">
        <v>0</v>
      </c>
      <c r="R79" s="157">
        <v>649637.79311860504</v>
      </c>
      <c r="S79" s="157">
        <v>1432974.2021040665</v>
      </c>
      <c r="T79" s="157">
        <v>1432974.2021040665</v>
      </c>
      <c r="U79" s="157">
        <v>1621212.7186769431</v>
      </c>
      <c r="V79" s="157">
        <v>1906287.7186769431</v>
      </c>
      <c r="W79" s="157">
        <v>2079015.7186769431</v>
      </c>
      <c r="X79" s="157">
        <v>2079015.7186769431</v>
      </c>
      <c r="Y79" s="157">
        <v>2079015.7186769431</v>
      </c>
      <c r="Z79" s="157">
        <v>2079015.7186769431</v>
      </c>
      <c r="AA79" s="157">
        <v>2298934.3186769434</v>
      </c>
      <c r="AB79" s="159">
        <v>2628334.3186769434</v>
      </c>
    </row>
    <row r="80" spans="1:29" x14ac:dyDescent="0.25">
      <c r="A80" s="4"/>
      <c r="B80" s="63"/>
      <c r="C80" s="63"/>
      <c r="D80" s="4" t="s">
        <v>40</v>
      </c>
      <c r="E80" s="70" t="s">
        <v>9</v>
      </c>
      <c r="F80" s="4"/>
      <c r="G80" s="4"/>
      <c r="H80" s="157">
        <v>0</v>
      </c>
      <c r="I80" s="157">
        <v>0</v>
      </c>
      <c r="J80" s="157">
        <v>0</v>
      </c>
      <c r="K80" s="157">
        <v>0</v>
      </c>
      <c r="L80" s="157">
        <v>0</v>
      </c>
      <c r="M80" s="157">
        <v>0</v>
      </c>
      <c r="N80" s="157">
        <v>0</v>
      </c>
      <c r="O80" s="157">
        <v>0</v>
      </c>
      <c r="P80" s="157">
        <v>0</v>
      </c>
      <c r="Q80" s="157">
        <v>0</v>
      </c>
      <c r="R80" s="157">
        <v>649637.79311860504</v>
      </c>
      <c r="S80" s="157">
        <v>1432974.2021040665</v>
      </c>
      <c r="T80" s="157">
        <v>1432974.2021040665</v>
      </c>
      <c r="U80" s="157">
        <v>1621212.7186769431</v>
      </c>
      <c r="V80" s="157">
        <v>1906287.7186769431</v>
      </c>
      <c r="W80" s="157">
        <v>2079015.7186769431</v>
      </c>
      <c r="X80" s="157">
        <v>2079015.7186769431</v>
      </c>
      <c r="Y80" s="157">
        <v>2079015.7186769431</v>
      </c>
      <c r="Z80" s="157">
        <v>2079015.7186769431</v>
      </c>
      <c r="AA80" s="157">
        <v>2298934.3186769434</v>
      </c>
      <c r="AB80" s="159">
        <v>2628334.3186769434</v>
      </c>
    </row>
    <row r="81" spans="1:28" x14ac:dyDescent="0.25">
      <c r="A81" s="4"/>
      <c r="B81" s="63"/>
      <c r="C81" s="63" t="s">
        <v>42</v>
      </c>
      <c r="D81" s="4"/>
      <c r="E81" s="70"/>
      <c r="F81" s="4"/>
      <c r="G81" s="4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9"/>
    </row>
    <row r="82" spans="1:28" x14ac:dyDescent="0.25">
      <c r="A82" s="4"/>
      <c r="B82" s="63"/>
      <c r="C82" s="63"/>
      <c r="D82" s="4" t="s">
        <v>40</v>
      </c>
      <c r="E82" s="70" t="s">
        <v>7</v>
      </c>
      <c r="F82" s="4"/>
      <c r="G82" s="4"/>
      <c r="H82" s="157">
        <v>333623.7</v>
      </c>
      <c r="I82" s="157">
        <v>869877.69134233613</v>
      </c>
      <c r="J82" s="157">
        <v>869877.69134233613</v>
      </c>
      <c r="K82" s="157">
        <v>869877.69134233613</v>
      </c>
      <c r="L82" s="157">
        <v>869877.69134233613</v>
      </c>
      <c r="M82" s="157">
        <v>1183119.091342336</v>
      </c>
      <c r="N82" s="157">
        <v>1779714.5529351621</v>
      </c>
      <c r="O82" s="157">
        <v>2464970.0529351621</v>
      </c>
      <c r="P82" s="157">
        <v>2464970.0529351621</v>
      </c>
      <c r="Q82" s="157">
        <v>2902082.0529351621</v>
      </c>
      <c r="R82" s="157">
        <v>3551719.846053767</v>
      </c>
      <c r="S82" s="157">
        <v>4335056.2550392281</v>
      </c>
      <c r="T82" s="157">
        <v>4335056.2550392281</v>
      </c>
      <c r="U82" s="157">
        <v>4523294.771612105</v>
      </c>
      <c r="V82" s="157">
        <v>4808369.771612105</v>
      </c>
      <c r="W82" s="157">
        <v>4981097.771612105</v>
      </c>
      <c r="X82" s="157">
        <v>4981097.771612105</v>
      </c>
      <c r="Y82" s="157">
        <v>5939157.0600000005</v>
      </c>
      <c r="Z82" s="157">
        <v>5939157.0600000005</v>
      </c>
      <c r="AA82" s="157">
        <v>6159075.6600000001</v>
      </c>
      <c r="AB82" s="159">
        <v>6488475.6600000001</v>
      </c>
    </row>
    <row r="83" spans="1:28" x14ac:dyDescent="0.25">
      <c r="A83" s="4"/>
      <c r="B83" s="63"/>
      <c r="C83" s="63"/>
      <c r="D83" s="4" t="s">
        <v>40</v>
      </c>
      <c r="E83" s="70" t="s">
        <v>8</v>
      </c>
      <c r="F83" s="4"/>
      <c r="G83" s="4"/>
      <c r="H83" s="157">
        <v>333623.7</v>
      </c>
      <c r="I83" s="157">
        <v>869877.69134233613</v>
      </c>
      <c r="J83" s="157">
        <v>869877.69134233613</v>
      </c>
      <c r="K83" s="157">
        <v>869877.69134233613</v>
      </c>
      <c r="L83" s="157">
        <v>869877.69134233613</v>
      </c>
      <c r="M83" s="157">
        <v>1183119.091342336</v>
      </c>
      <c r="N83" s="157">
        <v>1779714.5529351621</v>
      </c>
      <c r="O83" s="157">
        <v>2464970.0529351621</v>
      </c>
      <c r="P83" s="157">
        <v>2464970.0529351621</v>
      </c>
      <c r="Q83" s="157">
        <v>2902082.0529351621</v>
      </c>
      <c r="R83" s="157">
        <v>3551719.846053767</v>
      </c>
      <c r="S83" s="157">
        <v>4335056.2550392281</v>
      </c>
      <c r="T83" s="157">
        <v>4335056.2550392281</v>
      </c>
      <c r="U83" s="157">
        <v>4523294.771612105</v>
      </c>
      <c r="V83" s="157">
        <v>4808369.771612105</v>
      </c>
      <c r="W83" s="157">
        <v>4981097.771612105</v>
      </c>
      <c r="X83" s="157">
        <v>4981097.771612105</v>
      </c>
      <c r="Y83" s="157">
        <v>5939157.0600000005</v>
      </c>
      <c r="Z83" s="157">
        <v>5939157.0600000005</v>
      </c>
      <c r="AA83" s="157">
        <v>6159075.6600000001</v>
      </c>
      <c r="AB83" s="159">
        <v>6488475.6600000001</v>
      </c>
    </row>
    <row r="84" spans="1:28" x14ac:dyDescent="0.25">
      <c r="A84" s="4"/>
      <c r="B84" s="63"/>
      <c r="C84" s="63"/>
      <c r="D84" s="4" t="s">
        <v>40</v>
      </c>
      <c r="E84" s="70" t="s">
        <v>9</v>
      </c>
      <c r="F84" s="4"/>
      <c r="G84" s="4"/>
      <c r="H84" s="157">
        <v>333623.7</v>
      </c>
      <c r="I84" s="157">
        <v>869877.69134233613</v>
      </c>
      <c r="J84" s="157">
        <v>869877.69134233613</v>
      </c>
      <c r="K84" s="157">
        <v>869877.69134233613</v>
      </c>
      <c r="L84" s="157">
        <v>869877.69134233613</v>
      </c>
      <c r="M84" s="157">
        <v>1183119.091342336</v>
      </c>
      <c r="N84" s="157">
        <v>1779714.5529351621</v>
      </c>
      <c r="O84" s="157">
        <v>2464970.0529351621</v>
      </c>
      <c r="P84" s="157">
        <v>2464970.0529351621</v>
      </c>
      <c r="Q84" s="157">
        <v>2902082.0529351621</v>
      </c>
      <c r="R84" s="157">
        <v>3551719.846053767</v>
      </c>
      <c r="S84" s="157">
        <v>4335056.2550392281</v>
      </c>
      <c r="T84" s="157">
        <v>4335056.2550392281</v>
      </c>
      <c r="U84" s="157">
        <v>4523294.771612105</v>
      </c>
      <c r="V84" s="157">
        <v>4808369.771612105</v>
      </c>
      <c r="W84" s="157">
        <v>4981097.771612105</v>
      </c>
      <c r="X84" s="157">
        <v>4981097.771612105</v>
      </c>
      <c r="Y84" s="157">
        <v>5939157.0600000005</v>
      </c>
      <c r="Z84" s="157">
        <v>5939157.0600000005</v>
      </c>
      <c r="AA84" s="157">
        <v>6159075.6600000001</v>
      </c>
      <c r="AB84" s="159">
        <v>6488475.6600000001</v>
      </c>
    </row>
    <row r="85" spans="1:28" x14ac:dyDescent="0.25">
      <c r="A85" s="4"/>
      <c r="B85" s="63"/>
      <c r="C85" s="63"/>
      <c r="D85" s="4"/>
      <c r="E85" s="7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70"/>
    </row>
    <row r="86" spans="1:28" ht="18.75" x14ac:dyDescent="0.3">
      <c r="A86" s="66" t="s">
        <v>262</v>
      </c>
      <c r="B86" s="66" t="s">
        <v>1</v>
      </c>
      <c r="C86" s="66" t="s">
        <v>2</v>
      </c>
      <c r="D86" s="66" t="s">
        <v>3</v>
      </c>
      <c r="E86" s="71" t="s">
        <v>4</v>
      </c>
      <c r="F86" s="68">
        <v>2028</v>
      </c>
      <c r="G86" s="68">
        <v>2029</v>
      </c>
      <c r="H86" s="68">
        <v>2030</v>
      </c>
      <c r="I86" s="68">
        <v>2031</v>
      </c>
      <c r="J86" s="68">
        <v>2032</v>
      </c>
      <c r="K86" s="68">
        <v>2033</v>
      </c>
      <c r="L86" s="68">
        <v>2034</v>
      </c>
      <c r="M86" s="68">
        <v>2035</v>
      </c>
      <c r="N86" s="68">
        <v>2036</v>
      </c>
      <c r="O86" s="68">
        <v>2037</v>
      </c>
      <c r="P86" s="68">
        <v>2038</v>
      </c>
      <c r="Q86" s="68">
        <v>2039</v>
      </c>
      <c r="R86" s="68">
        <v>2040</v>
      </c>
      <c r="S86" s="68">
        <v>2041</v>
      </c>
      <c r="T86" s="68">
        <v>2042</v>
      </c>
      <c r="U86" s="68">
        <v>2043</v>
      </c>
      <c r="V86" s="68">
        <v>2044</v>
      </c>
      <c r="W86" s="68">
        <v>2045</v>
      </c>
      <c r="X86" s="68">
        <v>2046</v>
      </c>
      <c r="Y86" s="68">
        <v>2047</v>
      </c>
      <c r="Z86" s="68">
        <v>2048</v>
      </c>
      <c r="AA86" s="68">
        <v>2049</v>
      </c>
      <c r="AB86" s="69">
        <v>2050</v>
      </c>
    </row>
    <row r="87" spans="1:28" x14ac:dyDescent="0.25">
      <c r="A87" s="4"/>
      <c r="B87" s="63" t="s">
        <v>407</v>
      </c>
      <c r="C87" s="63" t="s">
        <v>39</v>
      </c>
      <c r="D87" s="4"/>
      <c r="E87" s="70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70"/>
    </row>
    <row r="88" spans="1:28" x14ac:dyDescent="0.25">
      <c r="A88" s="4"/>
      <c r="B88" s="63"/>
      <c r="C88" s="63"/>
      <c r="D88" s="4" t="s">
        <v>40</v>
      </c>
      <c r="E88" s="70" t="s">
        <v>7</v>
      </c>
      <c r="F88" s="4"/>
      <c r="G88" s="4"/>
      <c r="H88" s="157">
        <v>333623.7</v>
      </c>
      <c r="I88" s="157">
        <v>869877.69134233613</v>
      </c>
      <c r="J88" s="157">
        <v>869877.69134233613</v>
      </c>
      <c r="K88" s="157">
        <v>869877.69134233613</v>
      </c>
      <c r="L88" s="157">
        <v>869877.69134233613</v>
      </c>
      <c r="M88" s="157">
        <v>1183119.091342336</v>
      </c>
      <c r="N88" s="157">
        <v>1779714.5529351621</v>
      </c>
      <c r="O88" s="157">
        <v>2464970.0529351621</v>
      </c>
      <c r="P88" s="157">
        <v>2464970.0529351621</v>
      </c>
      <c r="Q88" s="157">
        <v>2902082.0529351621</v>
      </c>
      <c r="R88" s="157">
        <v>2902082.0529351621</v>
      </c>
      <c r="S88" s="157">
        <v>2902082.0529351621</v>
      </c>
      <c r="T88" s="157">
        <v>2902082.0529351621</v>
      </c>
      <c r="U88" s="157">
        <v>2902082.0529351621</v>
      </c>
      <c r="V88" s="157">
        <v>2902082.0529351621</v>
      </c>
      <c r="W88" s="157">
        <v>2902082.0529351621</v>
      </c>
      <c r="X88" s="157">
        <v>2902082.0529351621</v>
      </c>
      <c r="Y88" s="157">
        <v>3860141.3413230572</v>
      </c>
      <c r="Z88" s="157">
        <v>3860141.3413230572</v>
      </c>
      <c r="AA88" s="157">
        <v>3860141.3413230572</v>
      </c>
      <c r="AB88" s="159">
        <v>3860141.3413230572</v>
      </c>
    </row>
    <row r="89" spans="1:28" x14ac:dyDescent="0.25">
      <c r="A89" s="4"/>
      <c r="B89" s="63"/>
      <c r="C89" s="63"/>
      <c r="D89" s="4" t="s">
        <v>40</v>
      </c>
      <c r="E89" s="70" t="s">
        <v>8</v>
      </c>
      <c r="F89" s="4"/>
      <c r="G89" s="4"/>
      <c r="H89" s="157">
        <v>333623.7</v>
      </c>
      <c r="I89" s="157">
        <v>869877.69134233613</v>
      </c>
      <c r="J89" s="157">
        <v>869877.69134233613</v>
      </c>
      <c r="K89" s="157">
        <v>869877.69134233613</v>
      </c>
      <c r="L89" s="157">
        <v>869877.69134233613</v>
      </c>
      <c r="M89" s="157">
        <v>1183119.091342336</v>
      </c>
      <c r="N89" s="157">
        <v>1779714.5529351621</v>
      </c>
      <c r="O89" s="157">
        <v>2464970.0529351621</v>
      </c>
      <c r="P89" s="157">
        <v>2464970.0529351621</v>
      </c>
      <c r="Q89" s="157">
        <v>2902082.0529351621</v>
      </c>
      <c r="R89" s="157">
        <v>2902082.0529351621</v>
      </c>
      <c r="S89" s="157">
        <v>2902082.0529351621</v>
      </c>
      <c r="T89" s="157">
        <v>2902082.0529351621</v>
      </c>
      <c r="U89" s="157">
        <v>2902082.0529351621</v>
      </c>
      <c r="V89" s="157">
        <v>2902082.0529351621</v>
      </c>
      <c r="W89" s="157">
        <v>2902082.0529351621</v>
      </c>
      <c r="X89" s="157">
        <v>2902082.0529351621</v>
      </c>
      <c r="Y89" s="157">
        <v>3860141.3413230572</v>
      </c>
      <c r="Z89" s="157">
        <v>3860141.3413230572</v>
      </c>
      <c r="AA89" s="157">
        <v>3860141.3413230572</v>
      </c>
      <c r="AB89" s="159">
        <v>3860141.3413230572</v>
      </c>
    </row>
    <row r="90" spans="1:28" x14ac:dyDescent="0.25">
      <c r="A90" s="4"/>
      <c r="B90" s="63"/>
      <c r="C90" s="63"/>
      <c r="D90" s="4" t="s">
        <v>40</v>
      </c>
      <c r="E90" s="70" t="s">
        <v>9</v>
      </c>
      <c r="F90" s="4"/>
      <c r="G90" s="4"/>
      <c r="H90" s="157">
        <v>333623.7</v>
      </c>
      <c r="I90" s="157">
        <v>869877.69134233613</v>
      </c>
      <c r="J90" s="157">
        <v>869877.69134233613</v>
      </c>
      <c r="K90" s="157">
        <v>869877.69134233613</v>
      </c>
      <c r="L90" s="157">
        <v>869877.69134233613</v>
      </c>
      <c r="M90" s="157">
        <v>1183119.091342336</v>
      </c>
      <c r="N90" s="157">
        <v>1779714.5529351621</v>
      </c>
      <c r="O90" s="157">
        <v>2464970.0529351621</v>
      </c>
      <c r="P90" s="157">
        <v>2464970.0529351621</v>
      </c>
      <c r="Q90" s="157">
        <v>2902082.0529351621</v>
      </c>
      <c r="R90" s="157">
        <v>2902082.0529351621</v>
      </c>
      <c r="S90" s="157">
        <v>2902082.0529351621</v>
      </c>
      <c r="T90" s="157">
        <v>2902082.0529351621</v>
      </c>
      <c r="U90" s="157">
        <v>2902082.0529351621</v>
      </c>
      <c r="V90" s="157">
        <v>2902082.0529351621</v>
      </c>
      <c r="W90" s="157">
        <v>2902082.0529351621</v>
      </c>
      <c r="X90" s="157">
        <v>2902082.0529351621</v>
      </c>
      <c r="Y90" s="157">
        <v>3860141.3413230572</v>
      </c>
      <c r="Z90" s="157">
        <v>3860141.3413230572</v>
      </c>
      <c r="AA90" s="157">
        <v>3860141.3413230572</v>
      </c>
      <c r="AB90" s="159">
        <v>3860141.3413230572</v>
      </c>
    </row>
    <row r="91" spans="1:28" x14ac:dyDescent="0.25">
      <c r="A91" s="4"/>
      <c r="B91" s="63"/>
      <c r="C91" s="63" t="s">
        <v>41</v>
      </c>
      <c r="D91" s="4"/>
      <c r="E91" s="70"/>
      <c r="F91" s="4"/>
      <c r="G91" s="4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9"/>
    </row>
    <row r="92" spans="1:28" x14ac:dyDescent="0.25">
      <c r="A92" s="4"/>
      <c r="B92" s="63"/>
      <c r="C92" s="63"/>
      <c r="D92" s="4" t="s">
        <v>40</v>
      </c>
      <c r="E92" s="70" t="s">
        <v>7</v>
      </c>
      <c r="F92" s="4"/>
      <c r="G92" s="4"/>
      <c r="H92" s="157">
        <v>0</v>
      </c>
      <c r="I92" s="157">
        <v>0</v>
      </c>
      <c r="J92" s="157">
        <v>0</v>
      </c>
      <c r="K92" s="157">
        <v>0</v>
      </c>
      <c r="L92" s="157">
        <v>0</v>
      </c>
      <c r="M92" s="157">
        <v>0</v>
      </c>
      <c r="N92" s="157">
        <v>0</v>
      </c>
      <c r="O92" s="157">
        <v>0</v>
      </c>
      <c r="P92" s="157">
        <v>0</v>
      </c>
      <c r="Q92" s="157">
        <v>0</v>
      </c>
      <c r="R92" s="157">
        <v>649637.79311860504</v>
      </c>
      <c r="S92" s="157">
        <v>1586542.1021040664</v>
      </c>
      <c r="T92" s="157">
        <v>1952794.318676943</v>
      </c>
      <c r="U92" s="157">
        <v>2141032.9186769431</v>
      </c>
      <c r="V92" s="157">
        <v>2426107.9186769431</v>
      </c>
      <c r="W92" s="157">
        <v>2598835.9186769431</v>
      </c>
      <c r="X92" s="157">
        <v>2598835.9186769431</v>
      </c>
      <c r="Y92" s="157">
        <v>2598835.9186769431</v>
      </c>
      <c r="Z92" s="157">
        <v>2598835.9186769431</v>
      </c>
      <c r="AA92" s="157">
        <v>2818754.5186769431</v>
      </c>
      <c r="AB92" s="159">
        <v>3148154.5186769431</v>
      </c>
    </row>
    <row r="93" spans="1:28" x14ac:dyDescent="0.25">
      <c r="A93" s="4"/>
      <c r="B93" s="63"/>
      <c r="C93" s="63"/>
      <c r="D93" s="4" t="s">
        <v>40</v>
      </c>
      <c r="E93" s="70" t="s">
        <v>8</v>
      </c>
      <c r="F93" s="4"/>
      <c r="G93" s="4"/>
      <c r="H93" s="157">
        <v>0</v>
      </c>
      <c r="I93" s="157">
        <v>0</v>
      </c>
      <c r="J93" s="157">
        <v>0</v>
      </c>
      <c r="K93" s="157">
        <v>0</v>
      </c>
      <c r="L93" s="157">
        <v>0</v>
      </c>
      <c r="M93" s="157">
        <v>0</v>
      </c>
      <c r="N93" s="157">
        <v>0</v>
      </c>
      <c r="O93" s="157">
        <v>0</v>
      </c>
      <c r="P93" s="157">
        <v>0</v>
      </c>
      <c r="Q93" s="157">
        <v>0</v>
      </c>
      <c r="R93" s="157">
        <v>649637.79311860504</v>
      </c>
      <c r="S93" s="157">
        <v>1586542.1021040664</v>
      </c>
      <c r="T93" s="157">
        <v>1952794.318676943</v>
      </c>
      <c r="U93" s="157">
        <v>2141032.9186769431</v>
      </c>
      <c r="V93" s="157">
        <v>2426107.9186769431</v>
      </c>
      <c r="W93" s="157">
        <v>2598835.9186769431</v>
      </c>
      <c r="X93" s="157">
        <v>2598835.9186769431</v>
      </c>
      <c r="Y93" s="157">
        <v>2598835.9186769431</v>
      </c>
      <c r="Z93" s="157">
        <v>2598835.9186769431</v>
      </c>
      <c r="AA93" s="157">
        <v>2818754.5186769431</v>
      </c>
      <c r="AB93" s="159">
        <v>3148154.5186769431</v>
      </c>
    </row>
    <row r="94" spans="1:28" x14ac:dyDescent="0.25">
      <c r="A94" s="4"/>
      <c r="B94" s="63"/>
      <c r="C94" s="63"/>
      <c r="D94" s="4" t="s">
        <v>40</v>
      </c>
      <c r="E94" s="70" t="s">
        <v>9</v>
      </c>
      <c r="F94" s="4"/>
      <c r="G94" s="4"/>
      <c r="H94" s="157">
        <v>0</v>
      </c>
      <c r="I94" s="157">
        <v>0</v>
      </c>
      <c r="J94" s="157">
        <v>0</v>
      </c>
      <c r="K94" s="157">
        <v>0</v>
      </c>
      <c r="L94" s="157">
        <v>0</v>
      </c>
      <c r="M94" s="157">
        <v>0</v>
      </c>
      <c r="N94" s="157">
        <v>0</v>
      </c>
      <c r="O94" s="157">
        <v>0</v>
      </c>
      <c r="P94" s="157">
        <v>0</v>
      </c>
      <c r="Q94" s="157">
        <v>0</v>
      </c>
      <c r="R94" s="157">
        <v>649637.79311860504</v>
      </c>
      <c r="S94" s="157">
        <v>1586542.1021040664</v>
      </c>
      <c r="T94" s="157">
        <v>1952794.318676943</v>
      </c>
      <c r="U94" s="157">
        <v>2141032.9186769431</v>
      </c>
      <c r="V94" s="157">
        <v>2426107.9186769431</v>
      </c>
      <c r="W94" s="157">
        <v>2598835.9186769431</v>
      </c>
      <c r="X94" s="157">
        <v>2598835.9186769431</v>
      </c>
      <c r="Y94" s="157">
        <v>2598835.9186769431</v>
      </c>
      <c r="Z94" s="157">
        <v>2598835.9186769431</v>
      </c>
      <c r="AA94" s="157">
        <v>2818754.5186769431</v>
      </c>
      <c r="AB94" s="159">
        <v>3148154.5186769431</v>
      </c>
    </row>
    <row r="95" spans="1:28" x14ac:dyDescent="0.25">
      <c r="A95" s="4"/>
      <c r="B95" s="63"/>
      <c r="C95" s="63" t="s">
        <v>42</v>
      </c>
      <c r="D95" s="4"/>
      <c r="E95" s="70"/>
      <c r="F95" s="4"/>
      <c r="G95" s="4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9"/>
    </row>
    <row r="96" spans="1:28" x14ac:dyDescent="0.25">
      <c r="A96" s="4"/>
      <c r="B96" s="63"/>
      <c r="C96" s="63"/>
      <c r="D96" s="4" t="s">
        <v>40</v>
      </c>
      <c r="E96" s="70" t="s">
        <v>7</v>
      </c>
      <c r="F96" s="4"/>
      <c r="G96" s="4"/>
      <c r="H96" s="157">
        <v>333623.7</v>
      </c>
      <c r="I96" s="157">
        <v>869877.69134233613</v>
      </c>
      <c r="J96" s="157">
        <v>869877.69134233613</v>
      </c>
      <c r="K96" s="157">
        <v>869877.69134233613</v>
      </c>
      <c r="L96" s="157">
        <v>869877.69134233613</v>
      </c>
      <c r="M96" s="157">
        <v>1183119.091342336</v>
      </c>
      <c r="N96" s="157">
        <v>1779714.5529351621</v>
      </c>
      <c r="O96" s="157">
        <v>2464970.0529351621</v>
      </c>
      <c r="P96" s="157">
        <v>2464970.0529351621</v>
      </c>
      <c r="Q96" s="157">
        <v>2902082.0529351621</v>
      </c>
      <c r="R96" s="157">
        <v>3551719.846053767</v>
      </c>
      <c r="S96" s="157">
        <v>4488624.1550392285</v>
      </c>
      <c r="T96" s="157">
        <v>4854876.3716121055</v>
      </c>
      <c r="U96" s="157">
        <v>5043114.9716121051</v>
      </c>
      <c r="V96" s="157">
        <v>5328189.9716121051</v>
      </c>
      <c r="W96" s="157">
        <v>5500917.9716121051</v>
      </c>
      <c r="X96" s="157">
        <v>5500917.9716121051</v>
      </c>
      <c r="Y96" s="157">
        <v>6458977.2599999998</v>
      </c>
      <c r="Z96" s="157">
        <v>6458977.2599999998</v>
      </c>
      <c r="AA96" s="157">
        <v>6678895.8600000003</v>
      </c>
      <c r="AB96" s="159">
        <v>7008295.8600000003</v>
      </c>
    </row>
    <row r="97" spans="1:29" x14ac:dyDescent="0.25">
      <c r="A97" s="4"/>
      <c r="B97" s="63"/>
      <c r="C97" s="63"/>
      <c r="D97" s="4" t="s">
        <v>40</v>
      </c>
      <c r="E97" s="70" t="s">
        <v>8</v>
      </c>
      <c r="F97" s="4"/>
      <c r="G97" s="4"/>
      <c r="H97" s="157">
        <v>333623.7</v>
      </c>
      <c r="I97" s="157">
        <v>869877.69134233613</v>
      </c>
      <c r="J97" s="157">
        <v>869877.69134233613</v>
      </c>
      <c r="K97" s="157">
        <v>869877.69134233613</v>
      </c>
      <c r="L97" s="157">
        <v>869877.69134233613</v>
      </c>
      <c r="M97" s="157">
        <v>1183119.091342336</v>
      </c>
      <c r="N97" s="157">
        <v>1779714.5529351621</v>
      </c>
      <c r="O97" s="157">
        <v>2464970.0529351621</v>
      </c>
      <c r="P97" s="157">
        <v>2464970.0529351621</v>
      </c>
      <c r="Q97" s="157">
        <v>2902082.0529351621</v>
      </c>
      <c r="R97" s="157">
        <v>3551719.846053767</v>
      </c>
      <c r="S97" s="157">
        <v>4488624.1550392285</v>
      </c>
      <c r="T97" s="157">
        <v>4854876.3716121055</v>
      </c>
      <c r="U97" s="157">
        <v>5043114.9716121051</v>
      </c>
      <c r="V97" s="157">
        <v>5328189.9716121051</v>
      </c>
      <c r="W97" s="157">
        <v>5500917.9716121051</v>
      </c>
      <c r="X97" s="157">
        <v>5500917.9716121051</v>
      </c>
      <c r="Y97" s="157">
        <v>6458977.2599999998</v>
      </c>
      <c r="Z97" s="157">
        <v>6458977.2599999998</v>
      </c>
      <c r="AA97" s="157">
        <v>6678895.8600000003</v>
      </c>
      <c r="AB97" s="159">
        <v>7008295.8600000003</v>
      </c>
      <c r="AC97" s="199"/>
    </row>
    <row r="98" spans="1:29" x14ac:dyDescent="0.25">
      <c r="A98" s="4"/>
      <c r="B98" s="63"/>
      <c r="C98" s="63"/>
      <c r="D98" s="4" t="s">
        <v>40</v>
      </c>
      <c r="E98" s="70" t="s">
        <v>9</v>
      </c>
      <c r="F98" s="4"/>
      <c r="G98" s="4"/>
      <c r="H98" s="157">
        <v>333623.7</v>
      </c>
      <c r="I98" s="157">
        <v>869877.69134233613</v>
      </c>
      <c r="J98" s="157">
        <v>869877.69134233613</v>
      </c>
      <c r="K98" s="157">
        <v>869877.69134233613</v>
      </c>
      <c r="L98" s="157">
        <v>869877.69134233613</v>
      </c>
      <c r="M98" s="157">
        <v>1183119.091342336</v>
      </c>
      <c r="N98" s="157">
        <v>1779714.5529351621</v>
      </c>
      <c r="O98" s="157">
        <v>2464970.0529351621</v>
      </c>
      <c r="P98" s="157">
        <v>2464970.0529351621</v>
      </c>
      <c r="Q98" s="157">
        <v>2902082.0529351621</v>
      </c>
      <c r="R98" s="157">
        <v>3551719.846053767</v>
      </c>
      <c r="S98" s="157">
        <v>4488624.1550392285</v>
      </c>
      <c r="T98" s="157">
        <v>4854876.3716121055</v>
      </c>
      <c r="U98" s="157">
        <v>5043114.9716121051</v>
      </c>
      <c r="V98" s="157">
        <v>5328189.9716121051</v>
      </c>
      <c r="W98" s="157">
        <v>5500917.9716121051</v>
      </c>
      <c r="X98" s="157">
        <v>5500917.9716121051</v>
      </c>
      <c r="Y98" s="157">
        <v>6458977.2599999998</v>
      </c>
      <c r="Z98" s="157">
        <v>6458977.2599999998</v>
      </c>
      <c r="AA98" s="157">
        <v>6678895.8600000003</v>
      </c>
      <c r="AB98" s="159">
        <v>7008295.8600000003</v>
      </c>
    </row>
    <row r="99" spans="1:29" x14ac:dyDescent="0.25">
      <c r="A99" s="4"/>
      <c r="B99" s="63"/>
      <c r="C99" s="63"/>
      <c r="D99" s="4"/>
      <c r="E99" s="7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70"/>
    </row>
    <row r="100" spans="1:29" ht="18.75" x14ac:dyDescent="0.3">
      <c r="A100" s="66" t="s">
        <v>111</v>
      </c>
      <c r="B100" s="66" t="s">
        <v>1</v>
      </c>
      <c r="C100" s="66" t="s">
        <v>2</v>
      </c>
      <c r="D100" s="66" t="s">
        <v>3</v>
      </c>
      <c r="E100" s="71" t="s">
        <v>4</v>
      </c>
      <c r="F100" s="68">
        <v>2028</v>
      </c>
      <c r="G100" s="68">
        <v>2029</v>
      </c>
      <c r="H100" s="68">
        <v>2030</v>
      </c>
      <c r="I100" s="68">
        <v>2031</v>
      </c>
      <c r="J100" s="68">
        <v>2032</v>
      </c>
      <c r="K100" s="68">
        <v>2033</v>
      </c>
      <c r="L100" s="68">
        <v>2034</v>
      </c>
      <c r="M100" s="68">
        <v>2035</v>
      </c>
      <c r="N100" s="68">
        <v>2036</v>
      </c>
      <c r="O100" s="68">
        <v>2037</v>
      </c>
      <c r="P100" s="68">
        <v>2038</v>
      </c>
      <c r="Q100" s="68">
        <v>2039</v>
      </c>
      <c r="R100" s="68">
        <v>2040</v>
      </c>
      <c r="S100" s="68">
        <v>2041</v>
      </c>
      <c r="T100" s="68">
        <v>2042</v>
      </c>
      <c r="U100" s="68">
        <v>2043</v>
      </c>
      <c r="V100" s="68">
        <v>2044</v>
      </c>
      <c r="W100" s="68">
        <v>2045</v>
      </c>
      <c r="X100" s="68">
        <v>2046</v>
      </c>
      <c r="Y100" s="68">
        <v>2047</v>
      </c>
      <c r="Z100" s="68">
        <v>2048</v>
      </c>
      <c r="AA100" s="68">
        <v>2049</v>
      </c>
      <c r="AB100" s="69">
        <v>2050</v>
      </c>
    </row>
    <row r="101" spans="1:29" x14ac:dyDescent="0.25">
      <c r="A101" s="4"/>
      <c r="B101" s="63" t="s">
        <v>407</v>
      </c>
      <c r="C101" s="63" t="s">
        <v>39</v>
      </c>
      <c r="D101" s="4"/>
      <c r="E101" s="7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70"/>
    </row>
    <row r="102" spans="1:29" x14ac:dyDescent="0.25">
      <c r="A102" s="4"/>
      <c r="B102" s="63"/>
      <c r="C102" s="63"/>
      <c r="D102" s="4" t="s">
        <v>40</v>
      </c>
      <c r="E102" s="70" t="s">
        <v>7</v>
      </c>
      <c r="F102" s="4"/>
      <c r="G102" s="4"/>
      <c r="H102" s="157">
        <v>254513.7</v>
      </c>
      <c r="I102" s="157">
        <v>790767.69134233613</v>
      </c>
      <c r="J102" s="157">
        <v>790767.69134233613</v>
      </c>
      <c r="K102" s="157">
        <v>790767.69134233613</v>
      </c>
      <c r="L102" s="157">
        <v>790767.69134233613</v>
      </c>
      <c r="M102" s="157">
        <v>1026998.7913423361</v>
      </c>
      <c r="N102" s="157">
        <v>1588950.5529351621</v>
      </c>
      <c r="O102" s="157">
        <v>2132596.452935162</v>
      </c>
      <c r="P102" s="157">
        <v>2132596.452935162</v>
      </c>
      <c r="Q102" s="157">
        <v>2465625.2529351618</v>
      </c>
      <c r="R102" s="157">
        <v>2465625.2529351618</v>
      </c>
      <c r="S102" s="157">
        <v>2465625.2529351618</v>
      </c>
      <c r="T102" s="157">
        <v>2465625.2529351618</v>
      </c>
      <c r="U102" s="157">
        <v>2465625.2529351618</v>
      </c>
      <c r="V102" s="157">
        <v>2465625.2529351618</v>
      </c>
      <c r="W102" s="157">
        <v>2465625.2529351618</v>
      </c>
      <c r="X102" s="157">
        <v>2465625.2529351618</v>
      </c>
      <c r="Y102" s="157">
        <v>3348294.2413230566</v>
      </c>
      <c r="Z102" s="157">
        <v>3348294.2413230566</v>
      </c>
      <c r="AA102" s="157">
        <v>3348294.2413230566</v>
      </c>
      <c r="AB102" s="159">
        <v>3348294.2413230566</v>
      </c>
      <c r="AC102" s="164"/>
    </row>
    <row r="103" spans="1:29" x14ac:dyDescent="0.25">
      <c r="A103" s="4"/>
      <c r="B103" s="63"/>
      <c r="C103" s="63"/>
      <c r="D103" s="4" t="s">
        <v>40</v>
      </c>
      <c r="E103" s="70" t="s">
        <v>8</v>
      </c>
      <c r="F103" s="4"/>
      <c r="G103" s="4"/>
      <c r="H103" s="157">
        <v>254513.7</v>
      </c>
      <c r="I103" s="157">
        <v>790767.69134233613</v>
      </c>
      <c r="J103" s="157">
        <v>790767.69134233613</v>
      </c>
      <c r="K103" s="157">
        <v>790767.69134233613</v>
      </c>
      <c r="L103" s="157">
        <v>790767.69134233613</v>
      </c>
      <c r="M103" s="157">
        <v>1026998.7913423361</v>
      </c>
      <c r="N103" s="157">
        <v>1588950.5529351621</v>
      </c>
      <c r="O103" s="157">
        <v>2132596.452935162</v>
      </c>
      <c r="P103" s="157">
        <v>2132596.452935162</v>
      </c>
      <c r="Q103" s="157">
        <v>2465625.2529351618</v>
      </c>
      <c r="R103" s="157">
        <v>2465625.2529351618</v>
      </c>
      <c r="S103" s="157">
        <v>2465625.2529351618</v>
      </c>
      <c r="T103" s="157">
        <v>2465625.2529351618</v>
      </c>
      <c r="U103" s="157">
        <v>2465625.2529351618</v>
      </c>
      <c r="V103" s="157">
        <v>2465625.2529351618</v>
      </c>
      <c r="W103" s="157">
        <v>2465625.2529351618</v>
      </c>
      <c r="X103" s="157">
        <v>2465625.2529351618</v>
      </c>
      <c r="Y103" s="157">
        <v>3348294.2413230566</v>
      </c>
      <c r="Z103" s="157">
        <v>3348294.2413230566</v>
      </c>
      <c r="AA103" s="157">
        <v>3348294.2413230566</v>
      </c>
      <c r="AB103" s="159">
        <v>3348294.2413230566</v>
      </c>
    </row>
    <row r="104" spans="1:29" x14ac:dyDescent="0.25">
      <c r="A104" s="4"/>
      <c r="B104" s="63"/>
      <c r="C104" s="63"/>
      <c r="D104" s="4" t="s">
        <v>40</v>
      </c>
      <c r="E104" s="70" t="s">
        <v>9</v>
      </c>
      <c r="F104" s="4"/>
      <c r="G104" s="4"/>
      <c r="H104" s="157">
        <v>254513.7</v>
      </c>
      <c r="I104" s="157">
        <v>790767.69134233613</v>
      </c>
      <c r="J104" s="157">
        <v>790767.69134233613</v>
      </c>
      <c r="K104" s="157">
        <v>790767.69134233613</v>
      </c>
      <c r="L104" s="157">
        <v>790767.69134233613</v>
      </c>
      <c r="M104" s="157">
        <v>1026998.7913423361</v>
      </c>
      <c r="N104" s="157">
        <v>1588950.5529351621</v>
      </c>
      <c r="O104" s="157">
        <v>2132596.452935162</v>
      </c>
      <c r="P104" s="157">
        <v>2132596.452935162</v>
      </c>
      <c r="Q104" s="157">
        <v>2465625.2529351618</v>
      </c>
      <c r="R104" s="157">
        <v>2465625.2529351618</v>
      </c>
      <c r="S104" s="157">
        <v>2465625.2529351618</v>
      </c>
      <c r="T104" s="157">
        <v>2465625.2529351618</v>
      </c>
      <c r="U104" s="157">
        <v>2465625.2529351618</v>
      </c>
      <c r="V104" s="157">
        <v>2465625.2529351618</v>
      </c>
      <c r="W104" s="157">
        <v>2465625.2529351618</v>
      </c>
      <c r="X104" s="157">
        <v>2465625.2529351618</v>
      </c>
      <c r="Y104" s="157">
        <v>3348294.2413230566</v>
      </c>
      <c r="Z104" s="157">
        <v>3348294.2413230566</v>
      </c>
      <c r="AA104" s="157">
        <v>3348294.2413230566</v>
      </c>
      <c r="AB104" s="159">
        <v>3348294.2413230566</v>
      </c>
      <c r="AC104" s="164"/>
    </row>
    <row r="105" spans="1:29" x14ac:dyDescent="0.25">
      <c r="A105" s="4"/>
      <c r="B105" s="63"/>
      <c r="C105" s="63" t="s">
        <v>41</v>
      </c>
      <c r="D105" s="4"/>
      <c r="E105" s="70"/>
      <c r="F105" s="4"/>
      <c r="G105" s="4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9"/>
    </row>
    <row r="106" spans="1:29" x14ac:dyDescent="0.25">
      <c r="A106" s="4"/>
      <c r="B106" s="63"/>
      <c r="C106" s="63"/>
      <c r="D106" s="4" t="s">
        <v>40</v>
      </c>
      <c r="E106" s="70" t="s">
        <v>7</v>
      </c>
      <c r="F106" s="4"/>
      <c r="G106" s="4"/>
      <c r="H106" s="157"/>
      <c r="I106" s="157">
        <v>0</v>
      </c>
      <c r="J106" s="157">
        <v>0</v>
      </c>
      <c r="K106" s="157">
        <v>0</v>
      </c>
      <c r="L106" s="157">
        <v>0</v>
      </c>
      <c r="M106" s="157">
        <v>0</v>
      </c>
      <c r="N106" s="157">
        <v>0</v>
      </c>
      <c r="O106" s="157">
        <v>0</v>
      </c>
      <c r="P106" s="157">
        <v>0</v>
      </c>
      <c r="Q106" s="157">
        <v>0</v>
      </c>
      <c r="R106" s="157">
        <v>171872.37174281661</v>
      </c>
      <c r="S106" s="157">
        <v>367314.5717428166</v>
      </c>
      <c r="T106" s="157">
        <v>367314.5717428166</v>
      </c>
      <c r="U106" s="157">
        <v>517710.87174281664</v>
      </c>
      <c r="V106" s="157">
        <v>733244.67174281669</v>
      </c>
      <c r="W106" s="157">
        <v>863840.97174281674</v>
      </c>
      <c r="X106" s="157">
        <v>863840.97174281674</v>
      </c>
      <c r="Y106" s="157">
        <v>863840.97174281674</v>
      </c>
      <c r="Z106" s="157">
        <v>863840.97174281674</v>
      </c>
      <c r="AA106" s="157">
        <v>1031880.8717428168</v>
      </c>
      <c r="AB106" s="159">
        <v>1031880.8717428168</v>
      </c>
    </row>
    <row r="107" spans="1:29" x14ac:dyDescent="0.25">
      <c r="A107" s="4"/>
      <c r="B107" s="63"/>
      <c r="C107" s="63"/>
      <c r="D107" s="4" t="s">
        <v>40</v>
      </c>
      <c r="E107" s="70" t="s">
        <v>8</v>
      </c>
      <c r="F107" s="4"/>
      <c r="G107" s="4"/>
      <c r="H107" s="157"/>
      <c r="I107" s="157">
        <v>0</v>
      </c>
      <c r="J107" s="157">
        <v>0</v>
      </c>
      <c r="K107" s="157">
        <v>0</v>
      </c>
      <c r="L107" s="157">
        <v>0</v>
      </c>
      <c r="M107" s="157">
        <v>0</v>
      </c>
      <c r="N107" s="157">
        <v>0</v>
      </c>
      <c r="O107" s="157">
        <v>0</v>
      </c>
      <c r="P107" s="157">
        <v>0</v>
      </c>
      <c r="Q107" s="157">
        <v>0</v>
      </c>
      <c r="R107" s="157">
        <v>171872.37174281661</v>
      </c>
      <c r="S107" s="157">
        <v>367314.5717428166</v>
      </c>
      <c r="T107" s="157">
        <v>367314.5717428166</v>
      </c>
      <c r="U107" s="157">
        <v>517710.87174281664</v>
      </c>
      <c r="V107" s="157">
        <v>733244.67174281669</v>
      </c>
      <c r="W107" s="157">
        <v>863840.97174281674</v>
      </c>
      <c r="X107" s="157">
        <v>863840.97174281674</v>
      </c>
      <c r="Y107" s="157">
        <v>863840.97174281674</v>
      </c>
      <c r="Z107" s="157">
        <v>863840.97174281674</v>
      </c>
      <c r="AA107" s="157">
        <v>1031880.8717428168</v>
      </c>
      <c r="AB107" s="159">
        <v>1031880.8717428168</v>
      </c>
    </row>
    <row r="108" spans="1:29" x14ac:dyDescent="0.25">
      <c r="A108" s="4"/>
      <c r="B108" s="63"/>
      <c r="C108" s="63"/>
      <c r="D108" s="4" t="s">
        <v>40</v>
      </c>
      <c r="E108" s="70" t="s">
        <v>9</v>
      </c>
      <c r="F108" s="4"/>
      <c r="G108" s="4"/>
      <c r="H108" s="157"/>
      <c r="I108" s="157">
        <v>0</v>
      </c>
      <c r="J108" s="157">
        <v>0</v>
      </c>
      <c r="K108" s="157">
        <v>0</v>
      </c>
      <c r="L108" s="157">
        <v>0</v>
      </c>
      <c r="M108" s="157">
        <v>0</v>
      </c>
      <c r="N108" s="157">
        <v>0</v>
      </c>
      <c r="O108" s="157">
        <v>0</v>
      </c>
      <c r="P108" s="157">
        <v>0</v>
      </c>
      <c r="Q108" s="157">
        <v>0</v>
      </c>
      <c r="R108" s="157">
        <v>171872.37174281661</v>
      </c>
      <c r="S108" s="157">
        <v>367314.5717428166</v>
      </c>
      <c r="T108" s="157">
        <v>367314.5717428166</v>
      </c>
      <c r="U108" s="157">
        <v>517710.87174281664</v>
      </c>
      <c r="V108" s="157">
        <v>733244.67174281669</v>
      </c>
      <c r="W108" s="157">
        <v>863840.97174281674</v>
      </c>
      <c r="X108" s="157">
        <v>863840.97174281674</v>
      </c>
      <c r="Y108" s="157">
        <v>863840.97174281674</v>
      </c>
      <c r="Z108" s="157">
        <v>863840.97174281674</v>
      </c>
      <c r="AA108" s="157">
        <v>1031880.8717428168</v>
      </c>
      <c r="AB108" s="159">
        <v>1031880.8717428168</v>
      </c>
    </row>
    <row r="109" spans="1:29" x14ac:dyDescent="0.25">
      <c r="A109" s="4"/>
      <c r="B109" s="63"/>
      <c r="C109" s="63" t="s">
        <v>42</v>
      </c>
      <c r="D109" s="4"/>
      <c r="E109" s="70"/>
      <c r="F109" s="4"/>
      <c r="G109" s="4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9"/>
    </row>
    <row r="110" spans="1:29" x14ac:dyDescent="0.25">
      <c r="A110" s="4"/>
      <c r="B110" s="63"/>
      <c r="C110" s="63"/>
      <c r="D110" s="4" t="s">
        <v>40</v>
      </c>
      <c r="E110" s="70" t="s">
        <v>7</v>
      </c>
      <c r="F110" s="4"/>
      <c r="G110" s="4"/>
      <c r="H110" s="157">
        <v>254513.7</v>
      </c>
      <c r="I110" s="157">
        <v>790767.69134233613</v>
      </c>
      <c r="J110" s="157">
        <v>790767.69134233613</v>
      </c>
      <c r="K110" s="157">
        <v>790767.69134233613</v>
      </c>
      <c r="L110" s="157">
        <v>790767.69134233613</v>
      </c>
      <c r="M110" s="157">
        <v>1026998.7913423361</v>
      </c>
      <c r="N110" s="157">
        <v>1588950.5529351621</v>
      </c>
      <c r="O110" s="157">
        <v>2132596.452935162</v>
      </c>
      <c r="P110" s="157">
        <v>2132596.452935162</v>
      </c>
      <c r="Q110" s="157">
        <v>2465625.2529351618</v>
      </c>
      <c r="R110" s="157">
        <v>2637497.6246779785</v>
      </c>
      <c r="S110" s="157">
        <v>2832939.8246779786</v>
      </c>
      <c r="T110" s="157">
        <v>2832939.8246779786</v>
      </c>
      <c r="U110" s="157">
        <v>2983336.1246779785</v>
      </c>
      <c r="V110" s="157">
        <v>3198869.9246779783</v>
      </c>
      <c r="W110" s="157">
        <v>3329466.2246779785</v>
      </c>
      <c r="X110" s="157">
        <v>3329466.2246779785</v>
      </c>
      <c r="Y110" s="157">
        <v>4212135.2130658738</v>
      </c>
      <c r="Z110" s="157">
        <v>4212135.2130658738</v>
      </c>
      <c r="AA110" s="157">
        <v>4380175.1130658733</v>
      </c>
      <c r="AB110" s="159">
        <v>4380175.1130658733</v>
      </c>
    </row>
    <row r="111" spans="1:29" x14ac:dyDescent="0.25">
      <c r="A111" s="4"/>
      <c r="B111" s="63"/>
      <c r="C111" s="63"/>
      <c r="D111" s="4" t="s">
        <v>40</v>
      </c>
      <c r="E111" s="70" t="s">
        <v>8</v>
      </c>
      <c r="F111" s="4"/>
      <c r="G111" s="4"/>
      <c r="H111" s="157">
        <v>254513.7</v>
      </c>
      <c r="I111" s="157">
        <v>790767.69134233613</v>
      </c>
      <c r="J111" s="157">
        <v>790767.69134233613</v>
      </c>
      <c r="K111" s="157">
        <v>790767.69134233613</v>
      </c>
      <c r="L111" s="157">
        <v>790767.69134233613</v>
      </c>
      <c r="M111" s="157">
        <v>1026998.7913423361</v>
      </c>
      <c r="N111" s="157">
        <v>1588950.5529351621</v>
      </c>
      <c r="O111" s="157">
        <v>2132596.452935162</v>
      </c>
      <c r="P111" s="157">
        <v>2132596.452935162</v>
      </c>
      <c r="Q111" s="157">
        <v>2465625.2529351618</v>
      </c>
      <c r="R111" s="157">
        <v>2637497.6246779785</v>
      </c>
      <c r="S111" s="157">
        <v>2832939.8246779786</v>
      </c>
      <c r="T111" s="157">
        <v>2832939.8246779786</v>
      </c>
      <c r="U111" s="157">
        <v>2983336.1246779785</v>
      </c>
      <c r="V111" s="157">
        <v>3198869.9246779783</v>
      </c>
      <c r="W111" s="157">
        <v>3329466.2246779785</v>
      </c>
      <c r="X111" s="157">
        <v>3329466.2246779785</v>
      </c>
      <c r="Y111" s="157">
        <v>4212135.2130658738</v>
      </c>
      <c r="Z111" s="157">
        <v>4212135.2130658738</v>
      </c>
      <c r="AA111" s="157">
        <v>4380175.1130658733</v>
      </c>
      <c r="AB111" s="159">
        <v>4380175.1130658733</v>
      </c>
      <c r="AC111" s="199"/>
    </row>
    <row r="112" spans="1:29" x14ac:dyDescent="0.25">
      <c r="A112" s="4"/>
      <c r="B112" s="63"/>
      <c r="C112" s="63"/>
      <c r="D112" s="4" t="s">
        <v>40</v>
      </c>
      <c r="E112" s="70" t="s">
        <v>9</v>
      </c>
      <c r="F112" s="4"/>
      <c r="G112" s="4"/>
      <c r="H112" s="157">
        <v>254513.7</v>
      </c>
      <c r="I112" s="157">
        <v>790767.69134233613</v>
      </c>
      <c r="J112" s="157">
        <v>790767.69134233613</v>
      </c>
      <c r="K112" s="157">
        <v>790767.69134233613</v>
      </c>
      <c r="L112" s="157">
        <v>790767.69134233613</v>
      </c>
      <c r="M112" s="157">
        <v>1026998.7913423361</v>
      </c>
      <c r="N112" s="157">
        <v>1588950.5529351621</v>
      </c>
      <c r="O112" s="157">
        <v>2132596.452935162</v>
      </c>
      <c r="P112" s="157">
        <v>2132596.452935162</v>
      </c>
      <c r="Q112" s="157">
        <v>2465625.2529351618</v>
      </c>
      <c r="R112" s="157">
        <v>2637497.6246779785</v>
      </c>
      <c r="S112" s="157">
        <v>2832939.8246779786</v>
      </c>
      <c r="T112" s="157">
        <v>2832939.8246779786</v>
      </c>
      <c r="U112" s="157">
        <v>2983336.1246779785</v>
      </c>
      <c r="V112" s="157">
        <v>3198869.9246779783</v>
      </c>
      <c r="W112" s="157">
        <v>3329466.2246779785</v>
      </c>
      <c r="X112" s="157">
        <v>3329466.2246779785</v>
      </c>
      <c r="Y112" s="157">
        <v>4212135.2130658738</v>
      </c>
      <c r="Z112" s="157">
        <v>4212135.2130658738</v>
      </c>
      <c r="AA112" s="157">
        <v>4380175.1130658733</v>
      </c>
      <c r="AB112" s="159">
        <v>4380175.1130658733</v>
      </c>
    </row>
    <row r="113" spans="1:28" x14ac:dyDescent="0.25">
      <c r="A113" s="4"/>
      <c r="B113" s="63"/>
      <c r="C113" s="63"/>
      <c r="D113" s="4"/>
      <c r="E113" s="7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70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X63"/>
  <sheetViews>
    <sheetView topLeftCell="A10" zoomScale="85" zoomScaleNormal="85" workbookViewId="0">
      <selection activeCell="O4" sqref="O4"/>
    </sheetView>
  </sheetViews>
  <sheetFormatPr baseColWidth="10" defaultRowHeight="15" x14ac:dyDescent="0.25"/>
  <cols>
    <col min="2" max="2" width="5.28515625" bestFit="1" customWidth="1"/>
    <col min="3" max="3" width="24.5703125" bestFit="1" customWidth="1"/>
    <col min="4" max="4" width="24.85546875" customWidth="1"/>
    <col min="5" max="5" width="25.7109375" customWidth="1"/>
    <col min="6" max="6" width="17.42578125" customWidth="1"/>
    <col min="7" max="7" width="15.28515625" customWidth="1"/>
    <col min="10" max="10" width="14.7109375" customWidth="1"/>
    <col min="13" max="13" width="9.42578125" customWidth="1"/>
    <col min="14" max="14" width="14.85546875" customWidth="1"/>
    <col min="15" max="15" width="14.28515625" customWidth="1"/>
    <col min="16" max="16" width="20.85546875" customWidth="1"/>
    <col min="17" max="17" width="23" customWidth="1"/>
    <col min="18" max="18" width="19.85546875" bestFit="1" customWidth="1"/>
    <col min="19" max="19" width="23.42578125" customWidth="1"/>
    <col min="20" max="20" width="12.28515625" customWidth="1"/>
    <col min="21" max="21" width="25.28515625" customWidth="1"/>
    <col min="22" max="22" width="20" customWidth="1"/>
    <col min="23" max="23" width="20.42578125" customWidth="1"/>
    <col min="24" max="24" width="22" customWidth="1"/>
  </cols>
  <sheetData>
    <row r="1" spans="2:24" ht="15.75" thickBot="1" x14ac:dyDescent="0.3"/>
    <row r="2" spans="2:24" x14ac:dyDescent="0.25">
      <c r="E2" s="214" t="s">
        <v>47</v>
      </c>
      <c r="F2" s="218"/>
      <c r="G2" s="218"/>
      <c r="H2" s="219"/>
    </row>
    <row r="3" spans="2:24" x14ac:dyDescent="0.25">
      <c r="E3" s="35" t="s">
        <v>62</v>
      </c>
      <c r="F3" s="220" t="s">
        <v>1</v>
      </c>
      <c r="G3" s="220"/>
      <c r="H3" s="25" t="s">
        <v>63</v>
      </c>
    </row>
    <row r="4" spans="2:24" ht="45.75" thickBot="1" x14ac:dyDescent="0.3">
      <c r="E4" s="36" t="s">
        <v>302</v>
      </c>
      <c r="F4" s="221" t="s">
        <v>301</v>
      </c>
      <c r="G4" s="221"/>
      <c r="H4" s="16">
        <v>2020</v>
      </c>
    </row>
    <row r="5" spans="2:24" ht="15.75" thickBot="1" x14ac:dyDescent="0.3"/>
    <row r="6" spans="2:24" ht="15.75" thickBot="1" x14ac:dyDescent="0.3">
      <c r="B6" s="211" t="s">
        <v>449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3"/>
    </row>
    <row r="7" spans="2:24" ht="33" x14ac:dyDescent="0.25">
      <c r="B7" s="9" t="s">
        <v>63</v>
      </c>
      <c r="C7" s="10" t="s">
        <v>303</v>
      </c>
      <c r="D7" s="42" t="s">
        <v>328</v>
      </c>
      <c r="E7" s="42" t="s">
        <v>304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</row>
    <row r="8" spans="2:24" ht="45" x14ac:dyDescent="0.25">
      <c r="B8" s="12"/>
      <c r="E8" s="181" t="s">
        <v>305</v>
      </c>
      <c r="F8" s="181" t="s">
        <v>306</v>
      </c>
      <c r="G8" s="181" t="s">
        <v>307</v>
      </c>
      <c r="H8" s="181" t="s">
        <v>308</v>
      </c>
      <c r="I8" s="181" t="s">
        <v>309</v>
      </c>
      <c r="J8" s="181" t="s">
        <v>310</v>
      </c>
      <c r="K8" s="181" t="s">
        <v>311</v>
      </c>
      <c r="L8" s="62" t="s">
        <v>312</v>
      </c>
      <c r="M8" s="181" t="s">
        <v>313</v>
      </c>
      <c r="N8" s="181" t="s">
        <v>314</v>
      </c>
      <c r="O8" s="181" t="s">
        <v>329</v>
      </c>
      <c r="P8" s="181" t="s">
        <v>315</v>
      </c>
      <c r="Q8" s="181" t="s">
        <v>316</v>
      </c>
      <c r="R8" s="181" t="s">
        <v>317</v>
      </c>
      <c r="S8" s="181" t="s">
        <v>318</v>
      </c>
      <c r="T8" s="181" t="s">
        <v>319</v>
      </c>
      <c r="U8" s="181" t="s">
        <v>320</v>
      </c>
      <c r="V8" s="181" t="s">
        <v>331</v>
      </c>
      <c r="W8" s="181" t="s">
        <v>330</v>
      </c>
      <c r="X8" s="182" t="s">
        <v>321</v>
      </c>
    </row>
    <row r="9" spans="2:24" x14ac:dyDescent="0.25">
      <c r="B9" s="12">
        <v>2029</v>
      </c>
      <c r="C9" t="s">
        <v>228</v>
      </c>
      <c r="E9">
        <v>0</v>
      </c>
      <c r="F9">
        <v>8.1</v>
      </c>
      <c r="G9">
        <v>2</v>
      </c>
      <c r="H9">
        <v>1</v>
      </c>
      <c r="I9">
        <v>0</v>
      </c>
      <c r="J9">
        <v>2.4</v>
      </c>
      <c r="K9">
        <v>2.1</v>
      </c>
      <c r="L9">
        <v>2</v>
      </c>
      <c r="M9">
        <v>2.4</v>
      </c>
      <c r="N9">
        <v>0.4</v>
      </c>
      <c r="O9">
        <f>M9*2</f>
        <v>4.8</v>
      </c>
      <c r="P9">
        <v>1.5</v>
      </c>
      <c r="Q9">
        <f>M9+N9+O9+P9</f>
        <v>9.1</v>
      </c>
      <c r="R9" s="1">
        <f>Q9*0.35</f>
        <v>3.1849999999999996</v>
      </c>
      <c r="S9" s="1">
        <f>(Q9+R9)*0.015</f>
        <v>0.18427499999999999</v>
      </c>
      <c r="T9" s="1">
        <f>Q9+R9+S9</f>
        <v>12.469275</v>
      </c>
      <c r="U9" s="1">
        <f>T9*0.09</f>
        <v>1.1222347499999998</v>
      </c>
      <c r="V9" s="1">
        <f>T9+U9</f>
        <v>13.59150975</v>
      </c>
      <c r="W9" s="2">
        <f>V9*0.04</f>
        <v>0.54366038999999999</v>
      </c>
      <c r="X9" s="50">
        <f>(K9*8400)/0.9</f>
        <v>19600</v>
      </c>
    </row>
    <row r="10" spans="2:24" x14ac:dyDescent="0.25">
      <c r="B10" s="12"/>
      <c r="C10" t="s">
        <v>229</v>
      </c>
      <c r="E10">
        <v>0</v>
      </c>
      <c r="F10">
        <v>133.6</v>
      </c>
      <c r="G10">
        <v>4</v>
      </c>
      <c r="H10">
        <v>1</v>
      </c>
      <c r="I10">
        <v>0</v>
      </c>
      <c r="J10">
        <v>2.7</v>
      </c>
      <c r="K10">
        <v>1.6</v>
      </c>
      <c r="L10">
        <v>1</v>
      </c>
      <c r="M10">
        <v>4.0999999999999996</v>
      </c>
      <c r="N10">
        <v>0.4</v>
      </c>
      <c r="O10">
        <f>M10*2</f>
        <v>8.1999999999999993</v>
      </c>
      <c r="P10">
        <v>1.5</v>
      </c>
      <c r="Q10">
        <f>M10+N10+O10+P10</f>
        <v>14.2</v>
      </c>
      <c r="R10" s="1">
        <f>Q10*0.35</f>
        <v>4.97</v>
      </c>
      <c r="S10" s="1">
        <f>(Q10+R10)*0.015</f>
        <v>0.28754999999999997</v>
      </c>
      <c r="T10" s="1">
        <f>Q10+R10+S10</f>
        <v>19.457549999999998</v>
      </c>
      <c r="U10" s="1">
        <f>T10*0.09</f>
        <v>1.7511794999999997</v>
      </c>
      <c r="V10" s="1">
        <f>T10+U10</f>
        <v>21.208729499999997</v>
      </c>
      <c r="W10" s="2">
        <f>V10*0.04</f>
        <v>0.84834917999999992</v>
      </c>
      <c r="X10" s="50">
        <f>(K10*8400)/0.9</f>
        <v>14933.333333333332</v>
      </c>
    </row>
    <row r="11" spans="2:24" x14ac:dyDescent="0.25">
      <c r="B11" s="12">
        <v>2030</v>
      </c>
      <c r="C11" t="s">
        <v>214</v>
      </c>
      <c r="E11">
        <v>0</v>
      </c>
      <c r="F11">
        <v>123.8</v>
      </c>
      <c r="G11">
        <v>4</v>
      </c>
      <c r="H11">
        <v>2</v>
      </c>
      <c r="I11">
        <v>1</v>
      </c>
      <c r="J11">
        <v>19.100000000000001</v>
      </c>
      <c r="K11">
        <v>13</v>
      </c>
      <c r="L11">
        <v>3</v>
      </c>
      <c r="M11">
        <f>5.4*3</f>
        <v>16.200000000000003</v>
      </c>
      <c r="N11">
        <v>0.4</v>
      </c>
      <c r="O11">
        <f>M11*2</f>
        <v>32.400000000000006</v>
      </c>
      <c r="P11">
        <v>5</v>
      </c>
      <c r="Q11">
        <f>M11+N11+O11+P11</f>
        <v>54.000000000000007</v>
      </c>
      <c r="R11" s="1">
        <f>Q11*0.35</f>
        <v>18.900000000000002</v>
      </c>
      <c r="S11" s="1">
        <f>(Q11+R11)*0.015</f>
        <v>1.0935000000000001</v>
      </c>
      <c r="T11" s="1">
        <f>Q11+R11+S11</f>
        <v>73.993500000000012</v>
      </c>
      <c r="U11" s="1">
        <f>T11*0.09</f>
        <v>6.659415000000001</v>
      </c>
      <c r="V11" s="1">
        <f>T11+U11</f>
        <v>80.652915000000007</v>
      </c>
      <c r="W11" s="2">
        <f>V11*0.04</f>
        <v>3.2261166000000006</v>
      </c>
      <c r="X11" s="50">
        <f>(K11*8400)/0.9</f>
        <v>121333.33333333333</v>
      </c>
    </row>
    <row r="12" spans="2:24" x14ac:dyDescent="0.25">
      <c r="B12" s="12">
        <v>2034</v>
      </c>
      <c r="R12" s="1"/>
      <c r="S12" s="1"/>
      <c r="X12" s="50"/>
    </row>
    <row r="13" spans="2:24" x14ac:dyDescent="0.25">
      <c r="B13" s="12"/>
      <c r="C13" t="s">
        <v>230</v>
      </c>
      <c r="E13">
        <v>0</v>
      </c>
      <c r="F13">
        <v>7.8</v>
      </c>
      <c r="G13">
        <v>2</v>
      </c>
      <c r="H13">
        <v>1</v>
      </c>
      <c r="I13">
        <v>0</v>
      </c>
      <c r="J13">
        <v>1.4</v>
      </c>
      <c r="K13">
        <v>1.2</v>
      </c>
      <c r="L13">
        <v>1</v>
      </c>
      <c r="M13">
        <v>2.1</v>
      </c>
      <c r="N13">
        <v>0.4</v>
      </c>
      <c r="O13">
        <f t="shared" ref="O13:O14" si="0">M13*2</f>
        <v>4.2</v>
      </c>
      <c r="P13">
        <v>1.5</v>
      </c>
      <c r="Q13">
        <f t="shared" ref="Q13:Q14" si="1">M13+N13+O13+P13</f>
        <v>8.1999999999999993</v>
      </c>
      <c r="R13" s="1">
        <f t="shared" ref="R13:R14" si="2">Q13*0.35</f>
        <v>2.8699999999999997</v>
      </c>
      <c r="S13" s="1">
        <f t="shared" ref="S13:S14" si="3">(Q13+R13)*0.015</f>
        <v>0.16604999999999998</v>
      </c>
      <c r="T13" s="1">
        <f t="shared" ref="T13:T14" si="4">Q13+R13+S13</f>
        <v>11.236049999999999</v>
      </c>
      <c r="U13" s="1">
        <f t="shared" ref="U13:U14" si="5">T13*0.09</f>
        <v>1.0112444999999999</v>
      </c>
      <c r="V13" s="1">
        <f t="shared" ref="V13:V14" si="6">T13+U13</f>
        <v>12.247294499999999</v>
      </c>
      <c r="W13" s="2">
        <f t="shared" ref="W13:W14" si="7">V13*0.04</f>
        <v>0.48989177999999994</v>
      </c>
      <c r="X13" s="50">
        <f t="shared" ref="X13:X14" si="8">(K13*8400)/0.9</f>
        <v>11200</v>
      </c>
    </row>
    <row r="14" spans="2:24" x14ac:dyDescent="0.25">
      <c r="B14" s="12"/>
      <c r="C14" t="s">
        <v>231</v>
      </c>
      <c r="E14">
        <v>0</v>
      </c>
      <c r="F14">
        <v>124.8</v>
      </c>
      <c r="G14">
        <v>4</v>
      </c>
      <c r="H14">
        <v>1</v>
      </c>
      <c r="I14">
        <v>0</v>
      </c>
      <c r="J14">
        <v>4.5999999999999996</v>
      </c>
      <c r="K14">
        <v>2.7</v>
      </c>
      <c r="L14">
        <v>2</v>
      </c>
      <c r="M14">
        <v>4.8</v>
      </c>
      <c r="N14">
        <v>0.4</v>
      </c>
      <c r="O14">
        <f t="shared" si="0"/>
        <v>9.6</v>
      </c>
      <c r="P14">
        <v>1.5</v>
      </c>
      <c r="Q14">
        <f t="shared" si="1"/>
        <v>16.3</v>
      </c>
      <c r="R14" s="1">
        <f t="shared" si="2"/>
        <v>5.7050000000000001</v>
      </c>
      <c r="S14" s="1">
        <f t="shared" si="3"/>
        <v>0.33007500000000001</v>
      </c>
      <c r="T14" s="1">
        <f t="shared" si="4"/>
        <v>22.335075000000003</v>
      </c>
      <c r="U14" s="1">
        <f t="shared" si="5"/>
        <v>2.0101567500000002</v>
      </c>
      <c r="V14" s="1">
        <f t="shared" si="6"/>
        <v>24.345231750000004</v>
      </c>
      <c r="W14" s="2">
        <f t="shared" si="7"/>
        <v>0.97380927000000017</v>
      </c>
      <c r="X14" s="50">
        <f t="shared" si="8"/>
        <v>25200</v>
      </c>
    </row>
    <row r="15" spans="2:24" x14ac:dyDescent="0.25">
      <c r="B15" s="12"/>
      <c r="C15" t="s">
        <v>322</v>
      </c>
      <c r="E15">
        <v>5</v>
      </c>
      <c r="F15">
        <v>31.3</v>
      </c>
      <c r="G15">
        <v>2</v>
      </c>
      <c r="H15">
        <v>1</v>
      </c>
      <c r="I15">
        <v>0</v>
      </c>
      <c r="J15">
        <v>3.5</v>
      </c>
      <c r="K15">
        <v>1.1000000000000001</v>
      </c>
      <c r="L15">
        <v>2</v>
      </c>
      <c r="M15">
        <v>3.4</v>
      </c>
      <c r="O15">
        <f>M15*2</f>
        <v>6.8</v>
      </c>
      <c r="P15">
        <v>1.5</v>
      </c>
      <c r="Q15">
        <f>M15+N15+O15+P15</f>
        <v>11.7</v>
      </c>
      <c r="R15" s="1">
        <f>Q15*0.35</f>
        <v>4.0949999999999998</v>
      </c>
      <c r="S15" s="1">
        <f>(Q15+R15)*0.015</f>
        <v>0.23692499999999997</v>
      </c>
      <c r="T15" s="1">
        <f>Q15+R15+S15</f>
        <v>16.031924999999998</v>
      </c>
      <c r="U15" s="1">
        <f>T15*0.09</f>
        <v>1.4428732499999997</v>
      </c>
      <c r="V15" s="1">
        <f>T15+U15</f>
        <v>17.474798249999996</v>
      </c>
      <c r="W15" s="2">
        <f>V15*0.04</f>
        <v>0.69899192999999982</v>
      </c>
      <c r="X15" s="50">
        <f>(K15*8400)/0.9</f>
        <v>10266.666666666666</v>
      </c>
    </row>
    <row r="16" spans="2:24" x14ac:dyDescent="0.25">
      <c r="B16" s="12"/>
      <c r="C16" t="s">
        <v>322</v>
      </c>
      <c r="E16">
        <v>10</v>
      </c>
      <c r="F16">
        <v>102.2</v>
      </c>
      <c r="G16">
        <v>3</v>
      </c>
      <c r="H16">
        <v>1</v>
      </c>
      <c r="I16">
        <v>0</v>
      </c>
      <c r="J16">
        <v>2.5</v>
      </c>
      <c r="K16">
        <v>1.4</v>
      </c>
      <c r="L16">
        <v>2</v>
      </c>
      <c r="M16">
        <v>3</v>
      </c>
      <c r="O16">
        <f>M16*2</f>
        <v>6</v>
      </c>
      <c r="P16">
        <v>1.5</v>
      </c>
      <c r="Q16">
        <f>M16+N16+O16+P16</f>
        <v>10.5</v>
      </c>
      <c r="R16" s="1">
        <f>Q16*0.35</f>
        <v>3.6749999999999998</v>
      </c>
      <c r="S16" s="1">
        <f>(Q16+R16)*0.015</f>
        <v>0.21262500000000001</v>
      </c>
      <c r="T16" s="1">
        <f>Q16+R16+S16</f>
        <v>14.387625</v>
      </c>
      <c r="U16" s="1">
        <f>T16*0.09</f>
        <v>1.29488625</v>
      </c>
      <c r="V16" s="1">
        <f>T16+U16</f>
        <v>15.682511249999999</v>
      </c>
      <c r="W16" s="2">
        <f>V16*0.04</f>
        <v>0.62730045000000001</v>
      </c>
      <c r="X16" s="50">
        <f>(K16*8400)/0.9</f>
        <v>13066.666666666666</v>
      </c>
    </row>
    <row r="17" spans="2:24" x14ac:dyDescent="0.25">
      <c r="B17" s="12">
        <v>2035</v>
      </c>
      <c r="R17" s="1"/>
      <c r="S17" s="1"/>
      <c r="V17" s="1"/>
      <c r="W17" s="2"/>
      <c r="X17" s="50"/>
    </row>
    <row r="18" spans="2:24" x14ac:dyDescent="0.25">
      <c r="B18" s="12"/>
      <c r="C18" t="s">
        <v>215</v>
      </c>
      <c r="E18">
        <v>0</v>
      </c>
      <c r="F18">
        <v>8.3000000000000007</v>
      </c>
      <c r="G18">
        <v>2</v>
      </c>
      <c r="H18">
        <v>1</v>
      </c>
      <c r="I18">
        <v>0</v>
      </c>
      <c r="J18">
        <v>4.2</v>
      </c>
      <c r="K18">
        <v>4.0999999999999996</v>
      </c>
      <c r="L18">
        <v>4</v>
      </c>
      <c r="M18">
        <v>3</v>
      </c>
      <c r="N18">
        <v>0.4</v>
      </c>
      <c r="O18">
        <f t="shared" ref="O18:O19" si="9">M18*2</f>
        <v>6</v>
      </c>
      <c r="P18">
        <v>1.5</v>
      </c>
      <c r="Q18">
        <f t="shared" ref="Q18:Q19" si="10">M18+N18+O18+P18</f>
        <v>10.9</v>
      </c>
      <c r="R18" s="1">
        <f t="shared" ref="R18:R19" si="11">Q18*0.35</f>
        <v>3.8149999999999999</v>
      </c>
      <c r="S18" s="1">
        <f t="shared" ref="S18:S19" si="12">(Q18+R18)*0.015</f>
        <v>0.22072499999999998</v>
      </c>
      <c r="T18" s="1">
        <f t="shared" ref="T18:T19" si="13">Q18+R18+S18</f>
        <v>14.935725</v>
      </c>
      <c r="U18" s="1">
        <f t="shared" ref="U18:U19" si="14">T18*0.09</f>
        <v>1.34421525</v>
      </c>
      <c r="V18" s="1">
        <f t="shared" ref="V18:V19" si="15">T18+U18</f>
        <v>16.279940249999999</v>
      </c>
      <c r="W18" s="2">
        <f t="shared" ref="W18:W19" si="16">V18*0.04</f>
        <v>0.65119760999999998</v>
      </c>
      <c r="X18" s="50">
        <f t="shared" ref="X18:X19" si="17">(K18*8400)/0.9</f>
        <v>38266.666666666664</v>
      </c>
    </row>
    <row r="19" spans="2:24" x14ac:dyDescent="0.25">
      <c r="B19" s="12"/>
      <c r="C19" t="s">
        <v>232</v>
      </c>
      <c r="E19">
        <v>0</v>
      </c>
      <c r="F19">
        <v>9.5</v>
      </c>
      <c r="G19">
        <v>2</v>
      </c>
      <c r="H19">
        <v>1</v>
      </c>
      <c r="I19">
        <v>0</v>
      </c>
      <c r="J19">
        <v>1.4</v>
      </c>
      <c r="K19">
        <v>1.4</v>
      </c>
      <c r="L19">
        <v>1</v>
      </c>
      <c r="M19">
        <v>2.1</v>
      </c>
      <c r="N19">
        <v>0.4</v>
      </c>
      <c r="O19">
        <f t="shared" si="9"/>
        <v>4.2</v>
      </c>
      <c r="P19">
        <v>1.5</v>
      </c>
      <c r="Q19">
        <f t="shared" si="10"/>
        <v>8.1999999999999993</v>
      </c>
      <c r="R19" s="1">
        <f t="shared" si="11"/>
        <v>2.8699999999999997</v>
      </c>
      <c r="S19" s="1">
        <f t="shared" si="12"/>
        <v>0.16604999999999998</v>
      </c>
      <c r="T19" s="1">
        <f t="shared" si="13"/>
        <v>11.236049999999999</v>
      </c>
      <c r="U19" s="1">
        <f t="shared" si="14"/>
        <v>1.0112444999999999</v>
      </c>
      <c r="V19" s="1">
        <f t="shared" si="15"/>
        <v>12.247294499999999</v>
      </c>
      <c r="W19" s="2">
        <f t="shared" si="16"/>
        <v>0.48989177999999994</v>
      </c>
      <c r="X19" s="50">
        <f t="shared" si="17"/>
        <v>13066.666666666666</v>
      </c>
    </row>
    <row r="20" spans="2:24" x14ac:dyDescent="0.25">
      <c r="B20" s="12">
        <v>2036</v>
      </c>
      <c r="R20" s="1"/>
      <c r="S20" s="1"/>
      <c r="V20" s="1"/>
      <c r="W20" s="2"/>
      <c r="X20" s="50"/>
    </row>
    <row r="21" spans="2:24" x14ac:dyDescent="0.25">
      <c r="B21" s="12"/>
      <c r="C21" t="s">
        <v>233</v>
      </c>
      <c r="E21">
        <v>0</v>
      </c>
      <c r="F21">
        <v>6.4</v>
      </c>
      <c r="G21">
        <v>2</v>
      </c>
      <c r="H21">
        <v>1</v>
      </c>
      <c r="I21">
        <v>0</v>
      </c>
      <c r="J21">
        <v>4.2</v>
      </c>
      <c r="K21">
        <v>3.5</v>
      </c>
      <c r="L21">
        <v>4</v>
      </c>
      <c r="M21">
        <v>3</v>
      </c>
      <c r="N21">
        <v>0.4</v>
      </c>
      <c r="O21">
        <f t="shared" ref="O21:O24" si="18">M21*2</f>
        <v>6</v>
      </c>
      <c r="P21">
        <v>1.5</v>
      </c>
      <c r="Q21">
        <f t="shared" ref="Q21:Q24" si="19">M21+N21+O21+P21</f>
        <v>10.9</v>
      </c>
      <c r="R21" s="1">
        <f t="shared" ref="R21:R24" si="20">Q21*0.35</f>
        <v>3.8149999999999999</v>
      </c>
      <c r="S21" s="1">
        <f t="shared" ref="S21:S24" si="21">(Q21+R21)*0.015</f>
        <v>0.22072499999999998</v>
      </c>
      <c r="T21" s="1">
        <f t="shared" ref="T21:T24" si="22">Q21+R21+S21</f>
        <v>14.935725</v>
      </c>
      <c r="U21" s="1">
        <f t="shared" ref="U21:U24" si="23">T21*0.09</f>
        <v>1.34421525</v>
      </c>
      <c r="V21" s="1">
        <f t="shared" ref="V21:V24" si="24">T21+U21</f>
        <v>16.279940249999999</v>
      </c>
      <c r="W21" s="2">
        <f t="shared" ref="W21:W24" si="25">V21*0.04</f>
        <v>0.65119760999999998</v>
      </c>
      <c r="X21" s="50">
        <f t="shared" ref="X21:X24" si="26">(K21*8400)/0.9</f>
        <v>32666.666666666664</v>
      </c>
    </row>
    <row r="22" spans="2:24" x14ac:dyDescent="0.25">
      <c r="B22" s="12"/>
      <c r="C22" t="s">
        <v>234</v>
      </c>
      <c r="E22">
        <v>0</v>
      </c>
      <c r="F22">
        <v>9.5</v>
      </c>
      <c r="G22">
        <v>2</v>
      </c>
      <c r="H22">
        <v>1</v>
      </c>
      <c r="I22">
        <v>0</v>
      </c>
      <c r="J22">
        <v>1.4</v>
      </c>
      <c r="K22">
        <v>0.9</v>
      </c>
      <c r="L22">
        <v>1</v>
      </c>
      <c r="M22">
        <v>2.1</v>
      </c>
      <c r="N22">
        <v>0.4</v>
      </c>
      <c r="O22">
        <f t="shared" si="18"/>
        <v>4.2</v>
      </c>
      <c r="P22">
        <v>1.5</v>
      </c>
      <c r="Q22">
        <f t="shared" si="19"/>
        <v>8.1999999999999993</v>
      </c>
      <c r="R22" s="1">
        <f t="shared" si="20"/>
        <v>2.8699999999999997</v>
      </c>
      <c r="S22" s="1">
        <f t="shared" si="21"/>
        <v>0.16604999999999998</v>
      </c>
      <c r="T22" s="1">
        <f t="shared" si="22"/>
        <v>11.236049999999999</v>
      </c>
      <c r="U22" s="1">
        <f t="shared" si="23"/>
        <v>1.0112444999999999</v>
      </c>
      <c r="V22" s="1">
        <f t="shared" si="24"/>
        <v>12.247294499999999</v>
      </c>
      <c r="W22" s="2">
        <f t="shared" si="25"/>
        <v>0.48989177999999994</v>
      </c>
      <c r="X22" s="50">
        <f t="shared" si="26"/>
        <v>8400</v>
      </c>
    </row>
    <row r="23" spans="2:24" x14ac:dyDescent="0.25">
      <c r="B23" s="12"/>
      <c r="C23" t="s">
        <v>235</v>
      </c>
      <c r="E23">
        <v>0</v>
      </c>
      <c r="F23">
        <v>7.9</v>
      </c>
      <c r="G23">
        <v>2</v>
      </c>
      <c r="H23">
        <v>1</v>
      </c>
      <c r="I23">
        <v>0</v>
      </c>
      <c r="J23">
        <v>1.4</v>
      </c>
      <c r="K23">
        <v>0.3</v>
      </c>
      <c r="L23">
        <v>1</v>
      </c>
      <c r="M23">
        <v>2.1</v>
      </c>
      <c r="N23">
        <v>0.4</v>
      </c>
      <c r="O23">
        <f t="shared" si="18"/>
        <v>4.2</v>
      </c>
      <c r="P23">
        <v>1.5</v>
      </c>
      <c r="Q23">
        <f t="shared" si="19"/>
        <v>8.1999999999999993</v>
      </c>
      <c r="R23" s="1">
        <f t="shared" si="20"/>
        <v>2.8699999999999997</v>
      </c>
      <c r="S23" s="1">
        <f t="shared" si="21"/>
        <v>0.16604999999999998</v>
      </c>
      <c r="T23" s="1">
        <f t="shared" si="22"/>
        <v>11.236049999999999</v>
      </c>
      <c r="U23" s="1">
        <f t="shared" si="23"/>
        <v>1.0112444999999999</v>
      </c>
      <c r="V23" s="1">
        <f t="shared" si="24"/>
        <v>12.247294499999999</v>
      </c>
      <c r="W23" s="2">
        <f t="shared" si="25"/>
        <v>0.48989177999999994</v>
      </c>
      <c r="X23" s="50">
        <f t="shared" si="26"/>
        <v>2800</v>
      </c>
    </row>
    <row r="24" spans="2:24" x14ac:dyDescent="0.25">
      <c r="B24" s="12"/>
      <c r="C24" t="s">
        <v>236</v>
      </c>
      <c r="E24">
        <v>0</v>
      </c>
      <c r="F24">
        <v>6.8</v>
      </c>
      <c r="G24">
        <v>2</v>
      </c>
      <c r="H24">
        <v>1</v>
      </c>
      <c r="I24">
        <v>0</v>
      </c>
      <c r="J24">
        <v>2.4</v>
      </c>
      <c r="K24">
        <v>1.9</v>
      </c>
      <c r="L24">
        <v>2</v>
      </c>
      <c r="M24">
        <v>2.4</v>
      </c>
      <c r="N24">
        <v>0.4</v>
      </c>
      <c r="O24">
        <f t="shared" si="18"/>
        <v>4.8</v>
      </c>
      <c r="P24">
        <v>1.5</v>
      </c>
      <c r="Q24">
        <f t="shared" si="19"/>
        <v>9.1</v>
      </c>
      <c r="R24" s="1">
        <f t="shared" si="20"/>
        <v>3.1849999999999996</v>
      </c>
      <c r="S24" s="1">
        <f t="shared" si="21"/>
        <v>0.18427499999999999</v>
      </c>
      <c r="T24" s="1">
        <f t="shared" si="22"/>
        <v>12.469275</v>
      </c>
      <c r="U24" s="1">
        <f t="shared" si="23"/>
        <v>1.1222347499999998</v>
      </c>
      <c r="V24" s="1">
        <f t="shared" si="24"/>
        <v>13.59150975</v>
      </c>
      <c r="W24" s="2">
        <f t="shared" si="25"/>
        <v>0.54366038999999999</v>
      </c>
      <c r="X24" s="50">
        <f t="shared" si="26"/>
        <v>17733.333333333332</v>
      </c>
    </row>
    <row r="25" spans="2:24" x14ac:dyDescent="0.25">
      <c r="B25" s="12"/>
      <c r="C25" t="s">
        <v>447</v>
      </c>
      <c r="D25">
        <v>0.54</v>
      </c>
      <c r="E25">
        <v>5</v>
      </c>
      <c r="F25">
        <v>140.6</v>
      </c>
      <c r="G25">
        <v>3</v>
      </c>
      <c r="H25">
        <v>2</v>
      </c>
      <c r="I25">
        <v>1</v>
      </c>
      <c r="J25">
        <v>13.7</v>
      </c>
      <c r="K25">
        <v>6.8</v>
      </c>
      <c r="L25">
        <v>2</v>
      </c>
      <c r="M25">
        <f>3*4.8</f>
        <v>14.399999999999999</v>
      </c>
      <c r="O25">
        <f>M25*2</f>
        <v>28.799999999999997</v>
      </c>
      <c r="P25">
        <v>5</v>
      </c>
      <c r="Q25">
        <f>M25+O25+P25</f>
        <v>48.199999999999996</v>
      </c>
      <c r="R25" s="1">
        <f>Q25*0.35</f>
        <v>16.869999999999997</v>
      </c>
      <c r="S25" s="1">
        <f>(Q25+R25)*0.015</f>
        <v>0.97604999999999986</v>
      </c>
      <c r="T25" s="1">
        <f>Q25+R25+S25</f>
        <v>66.046049999999994</v>
      </c>
      <c r="U25" s="1">
        <f>T25*0.09</f>
        <v>5.9441444999999993</v>
      </c>
      <c r="V25" s="1">
        <f>T25+U25</f>
        <v>71.990194499999987</v>
      </c>
      <c r="W25" s="2">
        <f>V25*0.04</f>
        <v>2.8796077799999997</v>
      </c>
      <c r="X25" s="50">
        <f>(K25*8400)/0.9</f>
        <v>63466.666666666664</v>
      </c>
    </row>
    <row r="26" spans="2:24" x14ac:dyDescent="0.25">
      <c r="B26" s="12"/>
      <c r="C26" t="s">
        <v>447</v>
      </c>
      <c r="D26">
        <v>0.63</v>
      </c>
      <c r="E26">
        <v>5</v>
      </c>
      <c r="F26">
        <v>121.1</v>
      </c>
      <c r="G26">
        <v>3</v>
      </c>
      <c r="H26">
        <v>2</v>
      </c>
      <c r="I26">
        <v>1</v>
      </c>
      <c r="J26">
        <v>19.100000000000001</v>
      </c>
      <c r="K26">
        <v>7.6</v>
      </c>
      <c r="L26">
        <v>3</v>
      </c>
      <c r="M26">
        <f>3*5.4</f>
        <v>16.200000000000003</v>
      </c>
      <c r="O26">
        <f>M26*2</f>
        <v>32.400000000000006</v>
      </c>
      <c r="P26">
        <v>5</v>
      </c>
      <c r="Q26">
        <f>M26+O26+P26</f>
        <v>53.600000000000009</v>
      </c>
      <c r="R26" s="1">
        <f>Q26*0.35</f>
        <v>18.760000000000002</v>
      </c>
      <c r="S26" s="1">
        <f>(Q26+R26)*0.015</f>
        <v>1.0854000000000001</v>
      </c>
      <c r="T26" s="1">
        <f>Q26+R26+S26</f>
        <v>73.445400000000021</v>
      </c>
      <c r="U26" s="1">
        <f>T26*0.09</f>
        <v>6.6100860000000017</v>
      </c>
      <c r="V26" s="1">
        <f>T26+U26</f>
        <v>80.055486000000016</v>
      </c>
      <c r="W26" s="2">
        <f>V26*0.04</f>
        <v>3.2022194400000008</v>
      </c>
      <c r="X26" s="50">
        <f>(K26*8400)/0.9</f>
        <v>70933.333333333328</v>
      </c>
    </row>
    <row r="27" spans="2:24" x14ac:dyDescent="0.25">
      <c r="B27" s="12"/>
      <c r="C27" t="s">
        <v>323</v>
      </c>
      <c r="E27">
        <v>5</v>
      </c>
      <c r="F27">
        <v>130.69999999999999</v>
      </c>
      <c r="G27">
        <v>3</v>
      </c>
      <c r="H27">
        <v>1</v>
      </c>
      <c r="I27">
        <v>0</v>
      </c>
      <c r="J27">
        <v>4.5999999999999996</v>
      </c>
      <c r="K27">
        <v>1.9</v>
      </c>
      <c r="L27">
        <v>2</v>
      </c>
      <c r="M27">
        <v>4.8</v>
      </c>
      <c r="O27">
        <f>M27*2</f>
        <v>9.6</v>
      </c>
      <c r="P27">
        <v>1.5</v>
      </c>
      <c r="Q27">
        <f>M27+N27+O27+P27</f>
        <v>15.899999999999999</v>
      </c>
      <c r="R27" s="1">
        <f>Q27*0.35</f>
        <v>5.5649999999999995</v>
      </c>
      <c r="S27" s="1">
        <f>(Q27+R27)*0.015</f>
        <v>0.32197499999999996</v>
      </c>
      <c r="T27" s="1">
        <f>Q27+R27+S27</f>
        <v>21.786974999999995</v>
      </c>
      <c r="U27" s="1">
        <f>T27*0.09</f>
        <v>1.9608277499999995</v>
      </c>
      <c r="V27" s="1">
        <f>T27+U27</f>
        <v>23.747802749999995</v>
      </c>
      <c r="W27" s="2">
        <f>V27*0.04</f>
        <v>0.94991210999999975</v>
      </c>
      <c r="X27" s="50">
        <f>(K27*8400)/0.9</f>
        <v>17733.333333333332</v>
      </c>
    </row>
    <row r="28" spans="2:24" x14ac:dyDescent="0.25">
      <c r="B28" s="12">
        <v>2038</v>
      </c>
      <c r="R28" s="1"/>
      <c r="S28" s="1"/>
      <c r="V28" s="1"/>
      <c r="W28" s="2"/>
      <c r="X28" s="50"/>
    </row>
    <row r="29" spans="2:24" x14ac:dyDescent="0.25">
      <c r="B29" s="12"/>
      <c r="C29" t="s">
        <v>237</v>
      </c>
      <c r="E29">
        <v>0</v>
      </c>
      <c r="F29">
        <v>135.30000000000001</v>
      </c>
      <c r="G29">
        <v>4</v>
      </c>
      <c r="H29">
        <v>1</v>
      </c>
      <c r="I29">
        <v>0</v>
      </c>
      <c r="J29">
        <v>2.7</v>
      </c>
      <c r="K29">
        <v>2.1</v>
      </c>
      <c r="L29">
        <v>1</v>
      </c>
      <c r="M29">
        <v>4.0999999999999996</v>
      </c>
      <c r="N29">
        <v>0.4</v>
      </c>
      <c r="O29">
        <f t="shared" ref="O29:O30" si="27">M29*2</f>
        <v>8.1999999999999993</v>
      </c>
      <c r="P29">
        <v>1.5</v>
      </c>
      <c r="Q29">
        <f t="shared" ref="Q29:Q30" si="28">M29+N29+O29+P29</f>
        <v>14.2</v>
      </c>
      <c r="R29" s="1">
        <f t="shared" ref="R29:R30" si="29">Q29*0.35</f>
        <v>4.97</v>
      </c>
      <c r="S29" s="1">
        <f t="shared" ref="S29:S30" si="30">(Q29+R29)*0.015</f>
        <v>0.28754999999999997</v>
      </c>
      <c r="T29" s="1">
        <f t="shared" ref="T29:T30" si="31">Q29+R29+S29</f>
        <v>19.457549999999998</v>
      </c>
      <c r="U29" s="1">
        <f t="shared" ref="U29:U30" si="32">T29*0.09</f>
        <v>1.7511794999999997</v>
      </c>
      <c r="V29" s="1">
        <f t="shared" ref="V29:V30" si="33">T29+U29</f>
        <v>21.208729499999997</v>
      </c>
      <c r="W29" s="2">
        <f t="shared" ref="W29:W30" si="34">V29*0.04</f>
        <v>0.84834917999999992</v>
      </c>
      <c r="X29" s="50">
        <f t="shared" ref="X29:X30" si="35">(K29*8400)/0.9</f>
        <v>19600</v>
      </c>
    </row>
    <row r="30" spans="2:24" x14ac:dyDescent="0.25">
      <c r="B30" s="12"/>
      <c r="C30" t="s">
        <v>238</v>
      </c>
      <c r="E30">
        <v>0</v>
      </c>
      <c r="F30">
        <v>131.80000000000001</v>
      </c>
      <c r="G30">
        <v>4</v>
      </c>
      <c r="H30">
        <v>1</v>
      </c>
      <c r="I30">
        <v>0</v>
      </c>
      <c r="J30">
        <v>4.5999999999999996</v>
      </c>
      <c r="K30">
        <v>3.6</v>
      </c>
      <c r="L30">
        <v>2</v>
      </c>
      <c r="M30">
        <v>4.8</v>
      </c>
      <c r="N30">
        <v>0.4</v>
      </c>
      <c r="O30">
        <f t="shared" si="27"/>
        <v>9.6</v>
      </c>
      <c r="P30">
        <v>1.5</v>
      </c>
      <c r="Q30">
        <f t="shared" si="28"/>
        <v>16.3</v>
      </c>
      <c r="R30" s="1">
        <f t="shared" si="29"/>
        <v>5.7050000000000001</v>
      </c>
      <c r="S30" s="1">
        <f t="shared" si="30"/>
        <v>0.33007500000000001</v>
      </c>
      <c r="T30" s="1">
        <f t="shared" si="31"/>
        <v>22.335075000000003</v>
      </c>
      <c r="U30" s="1">
        <f t="shared" si="32"/>
        <v>2.0101567500000002</v>
      </c>
      <c r="V30" s="1">
        <f t="shared" si="33"/>
        <v>24.345231750000004</v>
      </c>
      <c r="W30" s="2">
        <f t="shared" si="34"/>
        <v>0.97380927000000017</v>
      </c>
      <c r="X30" s="50">
        <f t="shared" si="35"/>
        <v>33600</v>
      </c>
    </row>
    <row r="31" spans="2:24" x14ac:dyDescent="0.25">
      <c r="B31" s="12">
        <v>2039</v>
      </c>
      <c r="R31" s="1"/>
      <c r="S31" s="1"/>
      <c r="V31" s="1"/>
      <c r="W31" s="2"/>
      <c r="X31" s="50"/>
    </row>
    <row r="32" spans="2:24" x14ac:dyDescent="0.25">
      <c r="B32" s="12"/>
      <c r="C32" t="s">
        <v>289</v>
      </c>
      <c r="E32">
        <v>0</v>
      </c>
      <c r="F32">
        <v>8.9</v>
      </c>
      <c r="G32">
        <v>2</v>
      </c>
      <c r="H32">
        <v>1</v>
      </c>
      <c r="I32">
        <v>0</v>
      </c>
      <c r="J32">
        <v>2.4</v>
      </c>
      <c r="K32">
        <v>2.5</v>
      </c>
      <c r="L32">
        <v>2</v>
      </c>
      <c r="M32">
        <v>2.4</v>
      </c>
      <c r="N32">
        <v>0.4</v>
      </c>
      <c r="O32">
        <f t="shared" ref="O32:O33" si="36">M32*2</f>
        <v>4.8</v>
      </c>
      <c r="P32">
        <v>1.5</v>
      </c>
      <c r="Q32">
        <f t="shared" ref="Q32:Q33" si="37">M32+N32+O32+P32</f>
        <v>9.1</v>
      </c>
      <c r="R32" s="1">
        <f t="shared" ref="R32:R33" si="38">Q32*0.35</f>
        <v>3.1849999999999996</v>
      </c>
      <c r="S32" s="1">
        <f t="shared" ref="S32:S33" si="39">(Q32+R32)*0.015</f>
        <v>0.18427499999999999</v>
      </c>
      <c r="T32" s="1">
        <f t="shared" ref="T32:T33" si="40">Q32+R32+S32</f>
        <v>12.469275</v>
      </c>
      <c r="U32" s="1">
        <f t="shared" ref="U32:U33" si="41">T32*0.09</f>
        <v>1.1222347499999998</v>
      </c>
      <c r="V32" s="1">
        <f t="shared" ref="V32:V33" si="42">T32+U32</f>
        <v>13.59150975</v>
      </c>
      <c r="W32" s="2">
        <f t="shared" ref="W32:W33" si="43">V32*0.04</f>
        <v>0.54366038999999999</v>
      </c>
      <c r="X32" s="50">
        <f t="shared" ref="X32:X33" si="44">(K32*8400)/0.9</f>
        <v>23333.333333333332</v>
      </c>
    </row>
    <row r="33" spans="2:24" x14ac:dyDescent="0.25">
      <c r="B33" s="12"/>
      <c r="C33" t="s">
        <v>216</v>
      </c>
      <c r="E33">
        <v>0</v>
      </c>
      <c r="F33">
        <v>11.1</v>
      </c>
      <c r="G33">
        <v>2</v>
      </c>
      <c r="H33">
        <v>1</v>
      </c>
      <c r="I33">
        <v>0</v>
      </c>
      <c r="J33">
        <v>4.2</v>
      </c>
      <c r="K33">
        <v>3.8</v>
      </c>
      <c r="L33">
        <v>4</v>
      </c>
      <c r="M33">
        <v>3</v>
      </c>
      <c r="N33">
        <v>0.4</v>
      </c>
      <c r="O33">
        <f t="shared" si="36"/>
        <v>6</v>
      </c>
      <c r="P33">
        <v>1.5</v>
      </c>
      <c r="Q33">
        <f t="shared" si="37"/>
        <v>10.9</v>
      </c>
      <c r="R33" s="1">
        <f t="shared" si="38"/>
        <v>3.8149999999999999</v>
      </c>
      <c r="S33" s="1">
        <f t="shared" si="39"/>
        <v>0.22072499999999998</v>
      </c>
      <c r="T33" s="1">
        <f t="shared" si="40"/>
        <v>14.935725</v>
      </c>
      <c r="U33" s="1">
        <f t="shared" si="41"/>
        <v>1.34421525</v>
      </c>
      <c r="V33" s="1">
        <f t="shared" si="42"/>
        <v>16.279940249999999</v>
      </c>
      <c r="W33" s="2">
        <f t="shared" si="43"/>
        <v>0.65119760999999998</v>
      </c>
      <c r="X33" s="50">
        <f t="shared" si="44"/>
        <v>35466.666666666664</v>
      </c>
    </row>
    <row r="34" spans="2:24" x14ac:dyDescent="0.25">
      <c r="B34" s="12"/>
      <c r="C34" t="s">
        <v>324</v>
      </c>
      <c r="E34">
        <v>5</v>
      </c>
      <c r="F34">
        <v>131.5</v>
      </c>
      <c r="G34">
        <v>3</v>
      </c>
      <c r="H34">
        <v>1</v>
      </c>
      <c r="I34">
        <v>0</v>
      </c>
      <c r="J34">
        <v>8.1999999999999993</v>
      </c>
      <c r="K34">
        <v>4.2</v>
      </c>
      <c r="L34">
        <v>4</v>
      </c>
      <c r="M34">
        <v>6.1</v>
      </c>
      <c r="O34">
        <f>M34*2</f>
        <v>12.2</v>
      </c>
      <c r="P34">
        <v>1.5</v>
      </c>
      <c r="Q34">
        <f>M34+N34+O34+P34</f>
        <v>19.799999999999997</v>
      </c>
      <c r="R34" s="1">
        <f>Q34*0.35</f>
        <v>6.9299999999999988</v>
      </c>
      <c r="S34" s="1">
        <f>(Q34+R34)*0.015</f>
        <v>0.40094999999999992</v>
      </c>
      <c r="T34" s="1">
        <f>Q34+R34+S34</f>
        <v>27.130949999999999</v>
      </c>
      <c r="U34" s="1">
        <f>T34*0.09</f>
        <v>2.4417854999999999</v>
      </c>
      <c r="V34" s="1">
        <f>T34+U34</f>
        <v>29.5727355</v>
      </c>
      <c r="W34" s="2">
        <f>V34*0.04</f>
        <v>1.1829094200000001</v>
      </c>
      <c r="X34" s="50">
        <f>(K34*8400)/0.9</f>
        <v>39200</v>
      </c>
    </row>
    <row r="35" spans="2:24" x14ac:dyDescent="0.25">
      <c r="B35" s="12"/>
      <c r="C35" t="s">
        <v>325</v>
      </c>
      <c r="E35">
        <v>5</v>
      </c>
      <c r="F35">
        <v>125.9</v>
      </c>
      <c r="G35">
        <v>3</v>
      </c>
      <c r="H35">
        <v>1</v>
      </c>
      <c r="I35">
        <v>0</v>
      </c>
      <c r="J35">
        <v>4.5999999999999996</v>
      </c>
      <c r="K35">
        <v>2.7</v>
      </c>
      <c r="L35">
        <v>2</v>
      </c>
      <c r="M35">
        <v>4.8</v>
      </c>
      <c r="O35">
        <f>M35*2</f>
        <v>9.6</v>
      </c>
      <c r="P35">
        <v>1.5</v>
      </c>
      <c r="Q35">
        <f>M35+N35+O35+P35</f>
        <v>15.899999999999999</v>
      </c>
      <c r="R35" s="1">
        <f>Q35*0.35</f>
        <v>5.5649999999999995</v>
      </c>
      <c r="S35" s="1">
        <f>(Q35+R35)*0.015</f>
        <v>0.32197499999999996</v>
      </c>
      <c r="T35" s="1">
        <f>Q35+R35+S35</f>
        <v>21.786974999999995</v>
      </c>
      <c r="U35" s="1">
        <f>T35*0.09</f>
        <v>1.9608277499999995</v>
      </c>
      <c r="V35" s="1">
        <f>T35+U35</f>
        <v>23.747802749999995</v>
      </c>
      <c r="W35" s="2">
        <f>V35*0.04</f>
        <v>0.94991210999999975</v>
      </c>
      <c r="X35" s="50">
        <f>(K35*8400)/0.9</f>
        <v>25200</v>
      </c>
    </row>
    <row r="36" spans="2:24" x14ac:dyDescent="0.25">
      <c r="B36" s="12"/>
      <c r="C36" t="s">
        <v>326</v>
      </c>
      <c r="D36">
        <v>8.3000000000000007</v>
      </c>
      <c r="E36">
        <v>100</v>
      </c>
      <c r="F36">
        <v>145</v>
      </c>
      <c r="G36">
        <v>1</v>
      </c>
      <c r="H36">
        <v>3</v>
      </c>
      <c r="I36">
        <v>1</v>
      </c>
      <c r="J36">
        <v>5</v>
      </c>
      <c r="K36">
        <v>2.5</v>
      </c>
      <c r="M36">
        <f>4*1.6</f>
        <v>6.4</v>
      </c>
      <c r="O36">
        <f>M36*2</f>
        <v>12.8</v>
      </c>
      <c r="P36">
        <v>5</v>
      </c>
      <c r="Q36">
        <f>M36+O36+P36</f>
        <v>24.200000000000003</v>
      </c>
      <c r="R36" s="1">
        <f>Q36*1</f>
        <v>24.200000000000003</v>
      </c>
      <c r="S36" s="1">
        <f>(Q36+R36)*0.015</f>
        <v>0.72600000000000009</v>
      </c>
      <c r="T36" s="1">
        <f>Q36+R36+S36</f>
        <v>49.126000000000005</v>
      </c>
      <c r="U36" s="1">
        <f>T36*0.09</f>
        <v>4.4213399999999998</v>
      </c>
      <c r="V36" s="1">
        <f t="shared" ref="V36" si="45">T36+U36</f>
        <v>53.547340000000005</v>
      </c>
      <c r="W36" s="2">
        <f>V36*0.04</f>
        <v>2.1418936000000004</v>
      </c>
      <c r="X36" s="50">
        <f>(J36*8400)/0.9</f>
        <v>46666.666666666664</v>
      </c>
    </row>
    <row r="37" spans="2:24" x14ac:dyDescent="0.25">
      <c r="B37" s="12">
        <v>2040</v>
      </c>
      <c r="R37" s="1"/>
      <c r="S37" s="1"/>
      <c r="V37" s="1"/>
      <c r="W37" s="2"/>
      <c r="X37" s="50"/>
    </row>
    <row r="38" spans="2:24" x14ac:dyDescent="0.25">
      <c r="B38" s="12"/>
      <c r="C38" t="s">
        <v>245</v>
      </c>
      <c r="E38">
        <v>0</v>
      </c>
      <c r="F38">
        <v>121.3</v>
      </c>
      <c r="G38">
        <v>4</v>
      </c>
      <c r="H38">
        <v>1</v>
      </c>
      <c r="I38">
        <v>0</v>
      </c>
      <c r="J38">
        <v>2.7</v>
      </c>
      <c r="K38">
        <v>1.4</v>
      </c>
      <c r="L38">
        <v>1</v>
      </c>
      <c r="M38">
        <v>4.0999999999999996</v>
      </c>
      <c r="N38">
        <v>0.4</v>
      </c>
      <c r="O38">
        <f t="shared" ref="O38:O39" si="46">M38*2</f>
        <v>8.1999999999999993</v>
      </c>
      <c r="P38">
        <v>1.5</v>
      </c>
      <c r="Q38">
        <f t="shared" ref="Q38:Q39" si="47">M38+N38+O38+P38</f>
        <v>14.2</v>
      </c>
      <c r="R38" s="1">
        <f t="shared" ref="R38:R39" si="48">Q38*0.35</f>
        <v>4.97</v>
      </c>
      <c r="S38" s="1">
        <f t="shared" ref="S38:S39" si="49">(Q38+R38)*0.015</f>
        <v>0.28754999999999997</v>
      </c>
      <c r="T38" s="1">
        <f t="shared" ref="T38:T39" si="50">Q38+R38+S38</f>
        <v>19.457549999999998</v>
      </c>
      <c r="U38" s="1">
        <f t="shared" ref="U38:U39" si="51">T38*0.09</f>
        <v>1.7511794999999997</v>
      </c>
      <c r="V38" s="1">
        <f t="shared" ref="V38:V39" si="52">T38+U38</f>
        <v>21.208729499999997</v>
      </c>
      <c r="W38" s="2">
        <f t="shared" ref="W38:W39" si="53">V38*0.04</f>
        <v>0.84834917999999992</v>
      </c>
      <c r="X38" s="50">
        <f t="shared" ref="X38:X39" si="54">(K38*8400)/0.9</f>
        <v>13066.666666666666</v>
      </c>
    </row>
    <row r="39" spans="2:24" x14ac:dyDescent="0.25">
      <c r="B39" s="12"/>
      <c r="C39" t="s">
        <v>240</v>
      </c>
      <c r="E39">
        <v>0</v>
      </c>
      <c r="F39">
        <v>138.19999999999999</v>
      </c>
      <c r="G39">
        <v>4</v>
      </c>
      <c r="H39">
        <v>2</v>
      </c>
      <c r="I39">
        <v>1</v>
      </c>
      <c r="J39">
        <v>13.7</v>
      </c>
      <c r="K39">
        <v>10.3</v>
      </c>
      <c r="L39">
        <v>2</v>
      </c>
      <c r="M39">
        <f>4.8*3</f>
        <v>14.399999999999999</v>
      </c>
      <c r="N39">
        <v>0.4</v>
      </c>
      <c r="O39">
        <f t="shared" si="46"/>
        <v>28.799999999999997</v>
      </c>
      <c r="P39">
        <v>5</v>
      </c>
      <c r="Q39">
        <f t="shared" si="47"/>
        <v>48.599999999999994</v>
      </c>
      <c r="R39" s="1">
        <f t="shared" si="48"/>
        <v>17.009999999999998</v>
      </c>
      <c r="S39" s="1">
        <f t="shared" si="49"/>
        <v>0.98414999999999975</v>
      </c>
      <c r="T39" s="1">
        <f t="shared" si="50"/>
        <v>66.594149999999985</v>
      </c>
      <c r="U39" s="1">
        <f t="shared" si="51"/>
        <v>5.9934734999999986</v>
      </c>
      <c r="V39" s="1">
        <f t="shared" si="52"/>
        <v>72.587623499999978</v>
      </c>
      <c r="W39" s="2">
        <f t="shared" si="53"/>
        <v>2.903504939999999</v>
      </c>
      <c r="X39" s="50">
        <f t="shared" si="54"/>
        <v>96133.333333333328</v>
      </c>
    </row>
    <row r="40" spans="2:24" x14ac:dyDescent="0.25">
      <c r="B40" s="12"/>
      <c r="C40" t="s">
        <v>217</v>
      </c>
      <c r="R40" s="1"/>
      <c r="S40" s="1"/>
      <c r="U40" s="1"/>
      <c r="V40" s="1"/>
      <c r="W40" s="2"/>
      <c r="X40" s="50"/>
    </row>
    <row r="41" spans="2:24" x14ac:dyDescent="0.25">
      <c r="B41" s="12"/>
      <c r="C41" t="s">
        <v>242</v>
      </c>
      <c r="E41">
        <v>0</v>
      </c>
      <c r="F41">
        <v>143.80000000000001</v>
      </c>
      <c r="G41">
        <v>4</v>
      </c>
      <c r="H41">
        <v>2</v>
      </c>
      <c r="I41">
        <v>1</v>
      </c>
      <c r="J41">
        <v>19.100000000000001</v>
      </c>
      <c r="K41">
        <v>14</v>
      </c>
      <c r="L41">
        <v>3</v>
      </c>
      <c r="M41">
        <f>5.4*3</f>
        <v>16.200000000000003</v>
      </c>
      <c r="N41">
        <v>0.4</v>
      </c>
      <c r="O41">
        <f t="shared" ref="O41:O42" si="55">M41*2</f>
        <v>32.400000000000006</v>
      </c>
      <c r="P41">
        <v>5</v>
      </c>
      <c r="Q41">
        <f t="shared" ref="Q41:Q42" si="56">M41+N41+O41+P41</f>
        <v>54.000000000000007</v>
      </c>
      <c r="R41" s="1">
        <f t="shared" ref="R41:R42" si="57">Q41*0.35</f>
        <v>18.900000000000002</v>
      </c>
      <c r="S41" s="1">
        <f t="shared" ref="S41:S42" si="58">(Q41+R41)*0.015</f>
        <v>1.0935000000000001</v>
      </c>
      <c r="T41" s="1">
        <f t="shared" ref="T41:T42" si="59">Q41+R41+S41</f>
        <v>73.993500000000012</v>
      </c>
      <c r="U41" s="1">
        <f t="shared" ref="U41:U42" si="60">T41*0.09</f>
        <v>6.659415000000001</v>
      </c>
      <c r="V41" s="1">
        <f t="shared" ref="V41:V46" si="61">T41+U41</f>
        <v>80.652915000000007</v>
      </c>
      <c r="W41" s="2">
        <f t="shared" ref="W41:W42" si="62">V41*0.04</f>
        <v>3.2261166000000006</v>
      </c>
      <c r="X41" s="50">
        <f t="shared" ref="X41:X42" si="63">(K41*8400)/0.9</f>
        <v>130666.66666666666</v>
      </c>
    </row>
    <row r="42" spans="2:24" x14ac:dyDescent="0.25">
      <c r="B42" s="12"/>
      <c r="C42" t="s">
        <v>241</v>
      </c>
      <c r="E42">
        <v>0</v>
      </c>
      <c r="F42">
        <v>22</v>
      </c>
      <c r="G42">
        <v>3</v>
      </c>
      <c r="H42">
        <v>1</v>
      </c>
      <c r="I42">
        <v>0</v>
      </c>
      <c r="J42">
        <v>2.1</v>
      </c>
      <c r="K42">
        <v>1.8</v>
      </c>
      <c r="L42">
        <v>1</v>
      </c>
      <c r="M42">
        <v>3.1</v>
      </c>
      <c r="N42">
        <v>0.4</v>
      </c>
      <c r="O42">
        <f t="shared" si="55"/>
        <v>6.2</v>
      </c>
      <c r="P42">
        <v>1.5</v>
      </c>
      <c r="Q42">
        <f t="shared" si="56"/>
        <v>11.2</v>
      </c>
      <c r="R42" s="1">
        <f t="shared" si="57"/>
        <v>3.9199999999999995</v>
      </c>
      <c r="S42" s="1">
        <f t="shared" si="58"/>
        <v>0.22679999999999997</v>
      </c>
      <c r="T42" s="1">
        <f t="shared" si="59"/>
        <v>15.3468</v>
      </c>
      <c r="U42" s="1">
        <f t="shared" si="60"/>
        <v>1.3812119999999999</v>
      </c>
      <c r="V42" s="1">
        <f t="shared" si="61"/>
        <v>16.728012</v>
      </c>
      <c r="W42" s="2">
        <f t="shared" si="62"/>
        <v>0.66912048000000002</v>
      </c>
      <c r="X42" s="50">
        <f t="shared" si="63"/>
        <v>16800</v>
      </c>
    </row>
    <row r="43" spans="2:24" x14ac:dyDescent="0.25">
      <c r="B43" s="12">
        <v>2041</v>
      </c>
      <c r="R43" s="1"/>
      <c r="S43" s="1"/>
      <c r="V43" s="1"/>
      <c r="W43" s="2"/>
      <c r="X43" s="50"/>
    </row>
    <row r="44" spans="2:24" x14ac:dyDescent="0.25">
      <c r="B44" s="12"/>
      <c r="C44" s="46" t="s">
        <v>243</v>
      </c>
      <c r="D44" s="46"/>
      <c r="E44">
        <v>0</v>
      </c>
      <c r="F44">
        <v>11.2</v>
      </c>
      <c r="G44">
        <v>2</v>
      </c>
      <c r="H44">
        <v>1</v>
      </c>
      <c r="I44">
        <v>0</v>
      </c>
      <c r="J44">
        <v>3.3</v>
      </c>
      <c r="K44">
        <v>3.3</v>
      </c>
      <c r="L44">
        <v>3</v>
      </c>
      <c r="M44">
        <v>2.7</v>
      </c>
      <c r="N44">
        <v>0.4</v>
      </c>
      <c r="O44">
        <f>M44*2</f>
        <v>5.4</v>
      </c>
      <c r="P44">
        <v>1.5</v>
      </c>
      <c r="Q44">
        <f>M44+N44+O44+P44</f>
        <v>10</v>
      </c>
      <c r="R44" s="1">
        <f>Q44*0.35</f>
        <v>3.5</v>
      </c>
      <c r="S44" s="1">
        <f>(Q44+R44)*0.015</f>
        <v>0.20249999999999999</v>
      </c>
      <c r="T44" s="1">
        <f>Q44+R44+S44</f>
        <v>13.702500000000001</v>
      </c>
      <c r="U44" s="1">
        <f>T44*0.09</f>
        <v>1.233225</v>
      </c>
      <c r="V44" s="1">
        <f t="shared" si="61"/>
        <v>14.935725000000001</v>
      </c>
      <c r="W44" s="2">
        <f>V44*0.04</f>
        <v>0.5974290000000001</v>
      </c>
      <c r="X44" s="50">
        <f>(K44*8400)/0.9</f>
        <v>30800</v>
      </c>
    </row>
    <row r="45" spans="2:24" x14ac:dyDescent="0.25">
      <c r="B45" s="12">
        <v>2042</v>
      </c>
      <c r="R45" s="1"/>
      <c r="S45" s="1"/>
      <c r="V45" s="1"/>
      <c r="X45" s="50"/>
    </row>
    <row r="46" spans="2:24" x14ac:dyDescent="0.25">
      <c r="B46" s="12"/>
      <c r="C46" s="46" t="s">
        <v>244</v>
      </c>
      <c r="D46" s="46"/>
      <c r="E46">
        <v>0</v>
      </c>
      <c r="F46">
        <v>9</v>
      </c>
      <c r="G46">
        <v>2</v>
      </c>
      <c r="H46">
        <v>1</v>
      </c>
      <c r="I46">
        <v>0</v>
      </c>
      <c r="J46">
        <v>2.4</v>
      </c>
      <c r="K46">
        <v>1.8</v>
      </c>
      <c r="L46">
        <v>2</v>
      </c>
      <c r="M46">
        <v>2.4</v>
      </c>
      <c r="N46">
        <v>0.4</v>
      </c>
      <c r="O46">
        <f>M46*2</f>
        <v>4.8</v>
      </c>
      <c r="P46">
        <v>1.5</v>
      </c>
      <c r="Q46">
        <f>M46+N46+O46+P46</f>
        <v>9.1</v>
      </c>
      <c r="R46" s="1">
        <f>Q46*0.35</f>
        <v>3.1849999999999996</v>
      </c>
      <c r="S46" s="1">
        <f>(Q46+R46)*0.015</f>
        <v>0.18427499999999999</v>
      </c>
      <c r="T46" s="1">
        <f>Q46+R46+S46</f>
        <v>12.469275</v>
      </c>
      <c r="U46" s="1">
        <f>T46*0.09</f>
        <v>1.1222347499999998</v>
      </c>
      <c r="V46" s="1">
        <f t="shared" si="61"/>
        <v>13.59150975</v>
      </c>
      <c r="W46" s="2">
        <f>V46*0.04</f>
        <v>0.54366038999999999</v>
      </c>
      <c r="X46" s="50">
        <f>(K46*8400)/0.9</f>
        <v>16800</v>
      </c>
    </row>
    <row r="47" spans="2:24" x14ac:dyDescent="0.25">
      <c r="B47" s="12"/>
      <c r="C47" t="s">
        <v>327</v>
      </c>
      <c r="E47">
        <v>5</v>
      </c>
      <c r="F47">
        <v>23</v>
      </c>
      <c r="G47">
        <v>2</v>
      </c>
      <c r="H47">
        <v>1</v>
      </c>
      <c r="I47">
        <v>0</v>
      </c>
      <c r="J47">
        <v>3.5</v>
      </c>
      <c r="K47">
        <v>0.8</v>
      </c>
      <c r="L47">
        <v>2</v>
      </c>
      <c r="M47">
        <v>3.6</v>
      </c>
      <c r="O47">
        <f>M47*2</f>
        <v>7.2</v>
      </c>
      <c r="P47">
        <v>1.5</v>
      </c>
      <c r="Q47">
        <f>M47+N47+O47+P47</f>
        <v>12.3</v>
      </c>
      <c r="R47" s="1">
        <f>Q47*0.35</f>
        <v>4.3049999999999997</v>
      </c>
      <c r="S47" s="1">
        <f>(Q47+R47)*0.015</f>
        <v>0.24907499999999999</v>
      </c>
      <c r="T47" s="1">
        <f>Q47+R47+S47</f>
        <v>16.854075000000002</v>
      </c>
      <c r="U47" s="1">
        <f>T47*0.09</f>
        <v>1.5168667500000002</v>
      </c>
      <c r="V47" s="1">
        <f>T47+U47</f>
        <v>18.37094175</v>
      </c>
      <c r="W47" s="2">
        <f>V47*0.04</f>
        <v>0.73483767</v>
      </c>
      <c r="X47" s="50">
        <f>(K47*8400)/0.9</f>
        <v>7466.6666666666661</v>
      </c>
    </row>
    <row r="48" spans="2:24" x14ac:dyDescent="0.25">
      <c r="B48" s="12"/>
      <c r="C48" s="46" t="s">
        <v>447</v>
      </c>
      <c r="D48">
        <v>0.89</v>
      </c>
      <c r="E48">
        <v>10</v>
      </c>
      <c r="F48">
        <v>141.80000000000001</v>
      </c>
      <c r="G48">
        <v>3</v>
      </c>
      <c r="H48">
        <v>2</v>
      </c>
      <c r="I48">
        <v>1</v>
      </c>
      <c r="J48">
        <v>13.4</v>
      </c>
      <c r="K48">
        <v>10.8</v>
      </c>
      <c r="L48">
        <v>4</v>
      </c>
      <c r="M48">
        <f>3*3.8</f>
        <v>11.399999999999999</v>
      </c>
      <c r="O48">
        <f>M48*2</f>
        <v>22.799999999999997</v>
      </c>
      <c r="P48">
        <v>5</v>
      </c>
      <c r="Q48">
        <f>M48+N48+O48+P48</f>
        <v>39.199999999999996</v>
      </c>
      <c r="R48" s="1">
        <f>Q48*0.35</f>
        <v>13.719999999999997</v>
      </c>
      <c r="S48" s="1">
        <f>(Q48+R48)*0.015</f>
        <v>0.79379999999999984</v>
      </c>
      <c r="T48" s="1">
        <f>Q48+R48+S48</f>
        <v>53.713799999999992</v>
      </c>
      <c r="U48" s="1">
        <f>T48*0.09</f>
        <v>4.8342419999999988</v>
      </c>
      <c r="V48" s="1">
        <f>T48+U48</f>
        <v>58.548041999999988</v>
      </c>
      <c r="W48" s="2">
        <f>V48*0.04</f>
        <v>2.3419216799999996</v>
      </c>
      <c r="X48" s="50">
        <f>(K48*8400)/0.9</f>
        <v>100800</v>
      </c>
    </row>
    <row r="49" spans="2:24" x14ac:dyDescent="0.25">
      <c r="B49" s="12">
        <v>2043</v>
      </c>
      <c r="R49" s="1"/>
      <c r="S49" s="1"/>
      <c r="X49" s="50"/>
    </row>
    <row r="50" spans="2:24" x14ac:dyDescent="0.25">
      <c r="B50" s="12"/>
      <c r="C50" s="46" t="s">
        <v>246</v>
      </c>
      <c r="D50" s="46"/>
      <c r="E50">
        <v>0</v>
      </c>
      <c r="F50">
        <v>119.8</v>
      </c>
      <c r="G50">
        <v>4</v>
      </c>
      <c r="H50">
        <v>1</v>
      </c>
      <c r="I50">
        <v>0</v>
      </c>
      <c r="J50">
        <v>2.7</v>
      </c>
      <c r="K50">
        <v>1.4</v>
      </c>
      <c r="L50">
        <v>1</v>
      </c>
      <c r="M50">
        <v>4.0999999999999996</v>
      </c>
      <c r="N50">
        <v>0.4</v>
      </c>
      <c r="O50">
        <f t="shared" ref="O50:O51" si="64">M50*2</f>
        <v>8.1999999999999993</v>
      </c>
      <c r="P50">
        <v>1.5</v>
      </c>
      <c r="Q50">
        <f t="shared" ref="Q50:Q51" si="65">M50+N50+O50+P50</f>
        <v>14.2</v>
      </c>
      <c r="R50" s="1">
        <f t="shared" ref="R50:R51" si="66">Q50*0.35</f>
        <v>4.97</v>
      </c>
      <c r="S50" s="1">
        <f t="shared" ref="S50:S51" si="67">(Q50+R50)*0.015</f>
        <v>0.28754999999999997</v>
      </c>
      <c r="T50" s="1">
        <f t="shared" ref="T50:T51" si="68">Q50+R50+S50</f>
        <v>19.457549999999998</v>
      </c>
      <c r="U50" s="1">
        <f t="shared" ref="U50:U51" si="69">T50*0.09</f>
        <v>1.7511794999999997</v>
      </c>
      <c r="V50" s="1">
        <f t="shared" ref="V50:V51" si="70">T50+U50</f>
        <v>21.208729499999997</v>
      </c>
      <c r="W50" s="2">
        <f t="shared" ref="W50:W51" si="71">V50*0.04</f>
        <v>0.84834917999999992</v>
      </c>
      <c r="X50" s="50">
        <f t="shared" ref="X50:X51" si="72">(K50*8400)/0.9</f>
        <v>13066.666666666666</v>
      </c>
    </row>
    <row r="51" spans="2:24" x14ac:dyDescent="0.25">
      <c r="B51" s="12"/>
      <c r="C51" t="s">
        <v>247</v>
      </c>
      <c r="E51">
        <v>0</v>
      </c>
      <c r="F51">
        <v>118.7</v>
      </c>
      <c r="G51">
        <v>4</v>
      </c>
      <c r="H51">
        <v>1</v>
      </c>
      <c r="I51">
        <v>0</v>
      </c>
      <c r="J51">
        <v>2.7</v>
      </c>
      <c r="K51">
        <v>2</v>
      </c>
      <c r="L51">
        <v>1</v>
      </c>
      <c r="M51">
        <v>4.0999999999999996</v>
      </c>
      <c r="N51">
        <v>0.4</v>
      </c>
      <c r="O51">
        <f t="shared" si="64"/>
        <v>8.1999999999999993</v>
      </c>
      <c r="P51">
        <v>1.5</v>
      </c>
      <c r="Q51">
        <f t="shared" si="65"/>
        <v>14.2</v>
      </c>
      <c r="R51" s="1">
        <f t="shared" si="66"/>
        <v>4.97</v>
      </c>
      <c r="S51" s="1">
        <f t="shared" si="67"/>
        <v>0.28754999999999997</v>
      </c>
      <c r="T51" s="1">
        <f t="shared" si="68"/>
        <v>19.457549999999998</v>
      </c>
      <c r="U51" s="1">
        <f t="shared" si="69"/>
        <v>1.7511794999999997</v>
      </c>
      <c r="V51" s="1">
        <f t="shared" si="70"/>
        <v>21.208729499999997</v>
      </c>
      <c r="W51" s="2">
        <f t="shared" si="71"/>
        <v>0.84834917999999992</v>
      </c>
      <c r="X51" s="50">
        <f t="shared" si="72"/>
        <v>18666.666666666668</v>
      </c>
    </row>
    <row r="52" spans="2:24" x14ac:dyDescent="0.25">
      <c r="B52" s="12">
        <v>2046</v>
      </c>
      <c r="R52" s="1"/>
      <c r="S52" s="1"/>
      <c r="X52" s="50"/>
    </row>
    <row r="53" spans="2:24" x14ac:dyDescent="0.25">
      <c r="B53" s="12"/>
      <c r="C53" t="s">
        <v>232</v>
      </c>
      <c r="E53">
        <v>0</v>
      </c>
      <c r="F53">
        <v>29.9</v>
      </c>
      <c r="G53">
        <v>3</v>
      </c>
      <c r="H53">
        <v>1</v>
      </c>
      <c r="I53">
        <v>0</v>
      </c>
      <c r="J53">
        <v>3.5</v>
      </c>
      <c r="K53">
        <v>2</v>
      </c>
      <c r="L53">
        <v>2</v>
      </c>
      <c r="M53">
        <v>3.6</v>
      </c>
      <c r="N53">
        <v>0.4</v>
      </c>
      <c r="O53">
        <f>M53*2</f>
        <v>7.2</v>
      </c>
      <c r="P53">
        <v>1.5</v>
      </c>
      <c r="Q53">
        <f>M53+N53+O53+P53</f>
        <v>12.7</v>
      </c>
      <c r="R53" s="1">
        <f t="shared" ref="R53:R56" si="73">Q53*0.35</f>
        <v>4.4449999999999994</v>
      </c>
      <c r="S53" s="1">
        <f>(Q53+R53)*0.015</f>
        <v>0.25717499999999999</v>
      </c>
      <c r="T53" s="1">
        <f>Q53+R53+S53</f>
        <v>17.402175</v>
      </c>
      <c r="U53" s="1">
        <f>T53*0.09</f>
        <v>1.5661957499999999</v>
      </c>
      <c r="V53" s="1">
        <f t="shared" ref="V53" si="74">T53+U53</f>
        <v>18.968370749999998</v>
      </c>
      <c r="W53" s="2">
        <f>V53*0.04</f>
        <v>0.75873482999999997</v>
      </c>
      <c r="X53" s="50">
        <f>(K53*8400)/0.9</f>
        <v>18666.666666666668</v>
      </c>
    </row>
    <row r="54" spans="2:24" x14ac:dyDescent="0.25">
      <c r="B54" s="12"/>
      <c r="C54" t="s">
        <v>248</v>
      </c>
      <c r="E54">
        <v>0</v>
      </c>
      <c r="R54" s="1"/>
      <c r="S54" s="1"/>
      <c r="X54" s="50"/>
    </row>
    <row r="55" spans="2:24" x14ac:dyDescent="0.25">
      <c r="B55" s="12"/>
      <c r="C55" t="s">
        <v>219</v>
      </c>
      <c r="E55">
        <v>0</v>
      </c>
      <c r="F55">
        <v>28.1</v>
      </c>
      <c r="G55">
        <v>3</v>
      </c>
      <c r="H55">
        <v>2</v>
      </c>
      <c r="I55">
        <v>1</v>
      </c>
      <c r="J55">
        <v>10.6</v>
      </c>
      <c r="K55">
        <v>8.3000000000000007</v>
      </c>
      <c r="L55">
        <v>2</v>
      </c>
      <c r="M55">
        <f>3*3.6</f>
        <v>10.8</v>
      </c>
      <c r="N55">
        <v>0.4</v>
      </c>
      <c r="O55">
        <f t="shared" ref="O55:O56" si="75">M55*2</f>
        <v>21.6</v>
      </c>
      <c r="P55">
        <v>5</v>
      </c>
      <c r="Q55">
        <f t="shared" ref="Q55:Q56" si="76">M55+N55+O55+P55</f>
        <v>37.800000000000004</v>
      </c>
      <c r="R55" s="1">
        <f t="shared" si="73"/>
        <v>13.23</v>
      </c>
      <c r="S55" s="1">
        <f>(Q55+R55)*0.015</f>
        <v>0.76544999999999996</v>
      </c>
      <c r="T55" s="1">
        <f t="shared" ref="T55:T56" si="77">Q55+R55+S55</f>
        <v>51.795450000000002</v>
      </c>
      <c r="U55" s="1">
        <f t="shared" ref="U55:U56" si="78">T55*0.09</f>
        <v>4.6615905</v>
      </c>
      <c r="V55" s="1">
        <f t="shared" ref="V55:V56" si="79">T55+U55</f>
        <v>56.457040500000005</v>
      </c>
      <c r="W55" s="2">
        <f t="shared" ref="W55:W56" si="80">V55*0.04</f>
        <v>2.2582816200000004</v>
      </c>
      <c r="X55" s="50">
        <f t="shared" ref="X55:X56" si="81">(K55*8400)/0.9</f>
        <v>77466.666666666672</v>
      </c>
    </row>
    <row r="56" spans="2:24" x14ac:dyDescent="0.25">
      <c r="B56" s="12"/>
      <c r="C56" t="s">
        <v>249</v>
      </c>
      <c r="E56">
        <v>0</v>
      </c>
      <c r="F56">
        <v>32.799999999999997</v>
      </c>
      <c r="G56">
        <v>3</v>
      </c>
      <c r="H56">
        <v>1</v>
      </c>
      <c r="I56">
        <v>0</v>
      </c>
      <c r="J56">
        <v>3.5</v>
      </c>
      <c r="K56">
        <v>2.4</v>
      </c>
      <c r="L56">
        <v>2</v>
      </c>
      <c r="M56">
        <v>3.6</v>
      </c>
      <c r="N56">
        <v>0.4</v>
      </c>
      <c r="O56">
        <f t="shared" si="75"/>
        <v>7.2</v>
      </c>
      <c r="P56">
        <v>1.5</v>
      </c>
      <c r="Q56">
        <f t="shared" si="76"/>
        <v>12.7</v>
      </c>
      <c r="R56" s="1">
        <f t="shared" si="73"/>
        <v>4.4449999999999994</v>
      </c>
      <c r="S56" s="1">
        <f>(Q56+R56)*0.015</f>
        <v>0.25717499999999999</v>
      </c>
      <c r="T56" s="1">
        <f t="shared" si="77"/>
        <v>17.402175</v>
      </c>
      <c r="U56" s="1">
        <f t="shared" si="78"/>
        <v>1.5661957499999999</v>
      </c>
      <c r="V56" s="1">
        <f t="shared" si="79"/>
        <v>18.968370749999998</v>
      </c>
      <c r="W56" s="2">
        <f t="shared" si="80"/>
        <v>0.75873482999999997</v>
      </c>
      <c r="X56" s="50">
        <f t="shared" si="81"/>
        <v>22400</v>
      </c>
    </row>
    <row r="57" spans="2:24" x14ac:dyDescent="0.25">
      <c r="B57" s="12">
        <v>2047</v>
      </c>
      <c r="R57" s="1"/>
      <c r="S57" s="1"/>
      <c r="T57" s="1"/>
      <c r="U57" s="1"/>
      <c r="V57" s="1"/>
      <c r="W57" s="2"/>
      <c r="X57" s="50"/>
    </row>
    <row r="58" spans="2:24" x14ac:dyDescent="0.25">
      <c r="B58" s="12"/>
      <c r="C58" t="s">
        <v>447</v>
      </c>
      <c r="D58">
        <v>1.024</v>
      </c>
      <c r="E58">
        <v>10</v>
      </c>
      <c r="F58">
        <v>133.6</v>
      </c>
      <c r="G58">
        <v>3</v>
      </c>
      <c r="H58">
        <v>2</v>
      </c>
      <c r="I58">
        <v>1</v>
      </c>
      <c r="J58">
        <v>13.4</v>
      </c>
      <c r="K58">
        <v>9.8000000000000007</v>
      </c>
      <c r="L58">
        <v>4</v>
      </c>
      <c r="M58">
        <f>3.8*3</f>
        <v>11.399999999999999</v>
      </c>
      <c r="O58">
        <f>M58*2</f>
        <v>22.799999999999997</v>
      </c>
      <c r="P58">
        <v>5</v>
      </c>
      <c r="Q58">
        <f>M58+N58+O58+P58</f>
        <v>39.199999999999996</v>
      </c>
      <c r="R58" s="1">
        <f>Q58*0.35</f>
        <v>13.719999999999997</v>
      </c>
      <c r="S58" s="1">
        <f>(Q58+R58)*0.015</f>
        <v>0.79379999999999984</v>
      </c>
      <c r="T58" s="1">
        <f t="shared" ref="T58" si="82">Q58+R58+S58</f>
        <v>53.713799999999992</v>
      </c>
      <c r="U58" s="1">
        <f t="shared" ref="U58" si="83">T58*0.09</f>
        <v>4.8342419999999988</v>
      </c>
      <c r="V58" s="1">
        <f t="shared" ref="V58" si="84">T58+U58</f>
        <v>58.548041999999988</v>
      </c>
      <c r="W58" s="2">
        <f>V58*0.04</f>
        <v>2.3419216799999996</v>
      </c>
      <c r="X58" s="50">
        <f>(K58*8400)/0.9</f>
        <v>91466.666666666672</v>
      </c>
    </row>
    <row r="59" spans="2:24" x14ac:dyDescent="0.25">
      <c r="B59" s="12">
        <v>2048</v>
      </c>
      <c r="R59" s="1"/>
      <c r="S59" s="1"/>
      <c r="V59" s="1"/>
      <c r="W59" s="2"/>
      <c r="X59" s="50"/>
    </row>
    <row r="60" spans="2:24" x14ac:dyDescent="0.25">
      <c r="B60" s="12"/>
      <c r="C60" t="s">
        <v>250</v>
      </c>
      <c r="E60">
        <v>0</v>
      </c>
      <c r="F60">
        <v>21.4</v>
      </c>
      <c r="G60">
        <v>3</v>
      </c>
      <c r="H60">
        <v>1</v>
      </c>
      <c r="I60">
        <v>0</v>
      </c>
      <c r="J60">
        <v>4.9000000000000004</v>
      </c>
      <c r="K60">
        <v>2.7</v>
      </c>
      <c r="L60">
        <v>3</v>
      </c>
      <c r="M60">
        <v>4</v>
      </c>
      <c r="N60">
        <v>0.4</v>
      </c>
      <c r="O60">
        <f>M60*2</f>
        <v>8</v>
      </c>
      <c r="P60">
        <v>1.5</v>
      </c>
      <c r="Q60">
        <f>M60+N60+O60+P60</f>
        <v>13.9</v>
      </c>
      <c r="R60" s="1">
        <f>Q60*0.35</f>
        <v>4.8650000000000002</v>
      </c>
      <c r="S60" s="1">
        <f>(Q60+R60)*0.015</f>
        <v>0.28147499999999998</v>
      </c>
      <c r="T60" s="1">
        <f>Q60+R60+S60</f>
        <v>19.046475000000001</v>
      </c>
      <c r="U60" s="1">
        <f>T60*0.09</f>
        <v>1.71418275</v>
      </c>
      <c r="V60" s="1">
        <f t="shared" ref="V60" si="85">T60+U60</f>
        <v>20.76065775</v>
      </c>
      <c r="W60" s="2">
        <f>V60*0.04</f>
        <v>0.83042631</v>
      </c>
      <c r="X60" s="50">
        <f>(K60*8400)/0.9</f>
        <v>25200</v>
      </c>
    </row>
    <row r="61" spans="2:24" x14ac:dyDescent="0.25">
      <c r="B61" s="12">
        <v>2049</v>
      </c>
      <c r="R61" s="1"/>
      <c r="S61" s="1"/>
      <c r="X61" s="50"/>
    </row>
    <row r="62" spans="2:24" ht="15.75" thickBot="1" x14ac:dyDescent="0.3">
      <c r="B62" s="14"/>
      <c r="C62" s="51" t="s">
        <v>251</v>
      </c>
      <c r="D62" s="51"/>
      <c r="E62" s="15">
        <v>0</v>
      </c>
      <c r="F62" s="15">
        <v>26.3</v>
      </c>
      <c r="G62" s="15">
        <v>3</v>
      </c>
      <c r="H62" s="15">
        <v>1</v>
      </c>
      <c r="I62" s="15">
        <v>0</v>
      </c>
      <c r="J62" s="15">
        <v>4.9000000000000004</v>
      </c>
      <c r="K62" s="15">
        <v>3.4</v>
      </c>
      <c r="L62" s="15">
        <v>3</v>
      </c>
      <c r="M62" s="15">
        <v>4</v>
      </c>
      <c r="N62" s="15">
        <v>0.4</v>
      </c>
      <c r="O62" s="15">
        <f>M62*2</f>
        <v>8</v>
      </c>
      <c r="P62" s="15">
        <v>1.5</v>
      </c>
      <c r="Q62" s="15">
        <f>M62+N62+O62+P62</f>
        <v>13.9</v>
      </c>
      <c r="R62" s="30">
        <f>Q62*0.35</f>
        <v>4.8650000000000002</v>
      </c>
      <c r="S62" s="30">
        <f>(Q62+R62)*0.015</f>
        <v>0.28147499999999998</v>
      </c>
      <c r="T62" s="30">
        <f>Q62+R62+S62</f>
        <v>19.046475000000001</v>
      </c>
      <c r="U62" s="30">
        <f t="shared" ref="U62" si="86">T62*0.09</f>
        <v>1.71418275</v>
      </c>
      <c r="V62" s="30">
        <f t="shared" ref="V62" si="87">T62+U62</f>
        <v>20.76065775</v>
      </c>
      <c r="W62" s="26">
        <f>V62*0.04</f>
        <v>0.83042631</v>
      </c>
      <c r="X62" s="52">
        <f>(K62*8400)/0.9</f>
        <v>31733.333333333332</v>
      </c>
    </row>
    <row r="63" spans="2:24" ht="45.75" customHeight="1" x14ac:dyDescent="0.25">
      <c r="B63" s="225" t="s">
        <v>448</v>
      </c>
      <c r="C63" s="218"/>
      <c r="D63" s="218"/>
      <c r="E63" s="218"/>
    </row>
  </sheetData>
  <mergeCells count="5">
    <mergeCell ref="E2:H2"/>
    <mergeCell ref="F3:G3"/>
    <mergeCell ref="F4:G4"/>
    <mergeCell ref="B63:E63"/>
    <mergeCell ref="B6:X6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AE67"/>
  <sheetViews>
    <sheetView topLeftCell="A10" zoomScale="80" zoomScaleNormal="80" workbookViewId="0">
      <selection activeCell="G49" sqref="G49"/>
    </sheetView>
  </sheetViews>
  <sheetFormatPr baseColWidth="10" defaultRowHeight="15" x14ac:dyDescent="0.25"/>
  <cols>
    <col min="2" max="2" width="47.7109375" bestFit="1" customWidth="1"/>
    <col min="4" max="4" width="39" customWidth="1"/>
    <col min="5" max="5" width="21.7109375" bestFit="1" customWidth="1"/>
    <col min="7" max="7" width="22" bestFit="1" customWidth="1"/>
    <col min="8" max="8" width="38.140625" bestFit="1" customWidth="1"/>
    <col min="9" max="10" width="16.28515625" bestFit="1" customWidth="1"/>
    <col min="11" max="11" width="17.140625" bestFit="1" customWidth="1"/>
    <col min="12" max="12" width="17.42578125" bestFit="1" customWidth="1"/>
    <col min="13" max="13" width="17.140625" bestFit="1" customWidth="1"/>
    <col min="14" max="14" width="17.42578125" bestFit="1" customWidth="1"/>
    <col min="15" max="15" width="24.7109375" bestFit="1" customWidth="1"/>
    <col min="16" max="16" width="50.140625" bestFit="1" customWidth="1"/>
    <col min="17" max="17" width="13.85546875" bestFit="1" customWidth="1"/>
    <col min="18" max="18" width="22" bestFit="1" customWidth="1"/>
    <col min="19" max="19" width="22.85546875" bestFit="1" customWidth="1"/>
    <col min="20" max="20" width="28.140625" bestFit="1" customWidth="1"/>
    <col min="21" max="21" width="25.42578125" bestFit="1" customWidth="1"/>
    <col min="22" max="22" width="28.140625" bestFit="1" customWidth="1"/>
    <col min="23" max="23" width="22.85546875" bestFit="1" customWidth="1"/>
    <col min="24" max="24" width="30.7109375" bestFit="1" customWidth="1"/>
    <col min="25" max="25" width="23.42578125" bestFit="1" customWidth="1"/>
    <col min="26" max="26" width="29.140625" bestFit="1" customWidth="1"/>
    <col min="27" max="27" width="24" bestFit="1" customWidth="1"/>
    <col min="28" max="28" width="13.85546875" bestFit="1" customWidth="1"/>
    <col min="29" max="29" width="22" bestFit="1" customWidth="1"/>
    <col min="30" max="30" width="38.140625" bestFit="1" customWidth="1"/>
    <col min="31" max="31" width="28.5703125" bestFit="1" customWidth="1"/>
  </cols>
  <sheetData>
    <row r="1" spans="2:31" ht="15.75" thickBot="1" x14ac:dyDescent="0.3"/>
    <row r="2" spans="2:31" x14ac:dyDescent="0.25">
      <c r="D2" s="214" t="s">
        <v>47</v>
      </c>
      <c r="E2" s="215"/>
      <c r="F2" s="215"/>
      <c r="G2" s="216"/>
    </row>
    <row r="3" spans="2:31" x14ac:dyDescent="0.25">
      <c r="D3" s="133" t="s">
        <v>62</v>
      </c>
      <c r="E3" s="229" t="s">
        <v>1</v>
      </c>
      <c r="F3" s="229"/>
      <c r="G3" s="134" t="s">
        <v>63</v>
      </c>
    </row>
    <row r="4" spans="2:31" ht="45.75" thickBot="1" x14ac:dyDescent="0.3">
      <c r="D4" s="36" t="s">
        <v>400</v>
      </c>
      <c r="E4" s="221" t="s">
        <v>398</v>
      </c>
      <c r="F4" s="221"/>
      <c r="G4" s="16">
        <v>2017</v>
      </c>
    </row>
    <row r="7" spans="2:31" ht="15.75" thickBot="1" x14ac:dyDescent="0.3"/>
    <row r="8" spans="2:31" ht="15.75" thickBot="1" x14ac:dyDescent="0.3">
      <c r="B8" s="226" t="s">
        <v>397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8"/>
    </row>
    <row r="9" spans="2:31" x14ac:dyDescent="0.25">
      <c r="B9" s="140"/>
      <c r="C9" s="141"/>
      <c r="D9" s="141"/>
      <c r="E9" s="141"/>
      <c r="F9" s="141"/>
      <c r="G9" s="141" t="s">
        <v>332</v>
      </c>
      <c r="H9" s="141" t="s">
        <v>333</v>
      </c>
      <c r="I9" s="230" t="s">
        <v>334</v>
      </c>
      <c r="J9" s="230"/>
      <c r="K9" s="230"/>
      <c r="L9" s="230"/>
      <c r="M9" s="230"/>
      <c r="N9" s="230"/>
      <c r="O9" s="141" t="s">
        <v>335</v>
      </c>
      <c r="P9" s="141" t="s">
        <v>18</v>
      </c>
      <c r="Q9" s="141" t="s">
        <v>258</v>
      </c>
      <c r="R9" s="141" t="s">
        <v>336</v>
      </c>
      <c r="S9" s="141" t="s">
        <v>337</v>
      </c>
      <c r="T9" s="141" t="s">
        <v>338</v>
      </c>
      <c r="U9" s="141" t="s">
        <v>339</v>
      </c>
      <c r="V9" s="141" t="s">
        <v>340</v>
      </c>
      <c r="W9" s="141" t="s">
        <v>341</v>
      </c>
      <c r="X9" s="141" t="s">
        <v>342</v>
      </c>
      <c r="Y9" s="141" t="s">
        <v>343</v>
      </c>
      <c r="Z9" s="141" t="s">
        <v>344</v>
      </c>
      <c r="AA9" s="141" t="s">
        <v>345</v>
      </c>
      <c r="AB9" s="141" t="s">
        <v>111</v>
      </c>
      <c r="AC9" s="141" t="s">
        <v>332</v>
      </c>
      <c r="AD9" s="141" t="s">
        <v>333</v>
      </c>
      <c r="AE9" s="142" t="s">
        <v>335</v>
      </c>
    </row>
    <row r="10" spans="2:31" x14ac:dyDescent="0.25">
      <c r="B10" s="137" t="s">
        <v>346</v>
      </c>
      <c r="C10" s="79" t="s">
        <v>3</v>
      </c>
      <c r="D10" s="79" t="s">
        <v>55</v>
      </c>
      <c r="E10" s="79" t="s">
        <v>347</v>
      </c>
      <c r="F10" s="79"/>
      <c r="G10" s="138" t="s">
        <v>348</v>
      </c>
      <c r="H10" s="138" t="s">
        <v>349</v>
      </c>
      <c r="I10" s="138">
        <v>2030</v>
      </c>
      <c r="J10" s="138" t="s">
        <v>350</v>
      </c>
      <c r="K10" s="138">
        <v>2035</v>
      </c>
      <c r="L10" s="138">
        <v>2036</v>
      </c>
      <c r="M10" s="138" t="s">
        <v>351</v>
      </c>
      <c r="N10" s="138">
        <v>2039</v>
      </c>
      <c r="O10" s="138">
        <v>2045</v>
      </c>
      <c r="P10" s="138">
        <v>2045</v>
      </c>
      <c r="Q10" s="138"/>
      <c r="R10" s="138">
        <v>2041</v>
      </c>
      <c r="S10" s="138">
        <v>2041</v>
      </c>
      <c r="T10" s="138">
        <v>2042</v>
      </c>
      <c r="U10" s="138">
        <v>2042</v>
      </c>
      <c r="V10" s="138">
        <v>2042</v>
      </c>
      <c r="W10" s="138">
        <v>2042</v>
      </c>
      <c r="X10" s="138">
        <v>2042</v>
      </c>
      <c r="Y10" s="138">
        <v>2042</v>
      </c>
      <c r="Z10" s="138">
        <v>2043</v>
      </c>
      <c r="AA10" s="138">
        <v>2043</v>
      </c>
      <c r="AB10" s="138"/>
      <c r="AC10" s="138" t="s">
        <v>348</v>
      </c>
      <c r="AD10" s="138" t="s">
        <v>349</v>
      </c>
      <c r="AE10" s="139">
        <v>2045</v>
      </c>
    </row>
    <row r="11" spans="2:31" x14ac:dyDescent="0.25">
      <c r="B11" s="135" t="s">
        <v>97</v>
      </c>
      <c r="C11" t="s">
        <v>352</v>
      </c>
      <c r="D11">
        <v>14</v>
      </c>
      <c r="E11" t="s">
        <v>353</v>
      </c>
      <c r="G11">
        <v>14</v>
      </c>
      <c r="H11">
        <v>14</v>
      </c>
      <c r="I11">
        <v>14</v>
      </c>
      <c r="J11">
        <v>14</v>
      </c>
      <c r="K11">
        <v>14</v>
      </c>
      <c r="L11">
        <v>14</v>
      </c>
      <c r="M11">
        <v>14</v>
      </c>
      <c r="N11">
        <v>14</v>
      </c>
      <c r="O11">
        <v>14</v>
      </c>
      <c r="P11">
        <v>14</v>
      </c>
      <c r="R11">
        <v>14</v>
      </c>
      <c r="S11">
        <v>14</v>
      </c>
      <c r="T11">
        <v>14</v>
      </c>
      <c r="U11">
        <v>14</v>
      </c>
      <c r="V11">
        <v>14</v>
      </c>
      <c r="W11">
        <v>14</v>
      </c>
      <c r="X11">
        <v>14</v>
      </c>
      <c r="Y11">
        <v>14</v>
      </c>
      <c r="Z11">
        <v>14</v>
      </c>
      <c r="AA11">
        <v>14</v>
      </c>
      <c r="AC11">
        <v>14</v>
      </c>
      <c r="AD11">
        <v>14</v>
      </c>
      <c r="AE11" s="13">
        <v>14</v>
      </c>
    </row>
    <row r="12" spans="2:31" x14ac:dyDescent="0.25">
      <c r="B12" s="135" t="s">
        <v>113</v>
      </c>
      <c r="C12" t="s">
        <v>354</v>
      </c>
      <c r="D12">
        <v>243</v>
      </c>
      <c r="E12" t="s">
        <v>353</v>
      </c>
      <c r="G12">
        <v>243</v>
      </c>
      <c r="H12">
        <v>243</v>
      </c>
      <c r="I12">
        <v>243</v>
      </c>
      <c r="J12">
        <v>243</v>
      </c>
      <c r="K12">
        <v>243</v>
      </c>
      <c r="L12">
        <v>243</v>
      </c>
      <c r="M12">
        <v>243</v>
      </c>
      <c r="N12">
        <v>243</v>
      </c>
      <c r="O12">
        <v>243</v>
      </c>
      <c r="P12">
        <v>243</v>
      </c>
      <c r="R12">
        <v>243</v>
      </c>
      <c r="S12">
        <v>243</v>
      </c>
      <c r="T12">
        <v>243</v>
      </c>
      <c r="U12">
        <v>243</v>
      </c>
      <c r="V12">
        <v>243</v>
      </c>
      <c r="W12">
        <v>243</v>
      </c>
      <c r="X12">
        <v>243</v>
      </c>
      <c r="Y12">
        <v>243</v>
      </c>
      <c r="Z12">
        <v>243</v>
      </c>
      <c r="AA12">
        <v>243</v>
      </c>
      <c r="AC12">
        <v>243</v>
      </c>
      <c r="AD12">
        <v>243</v>
      </c>
      <c r="AE12" s="13">
        <v>243</v>
      </c>
    </row>
    <row r="13" spans="2:31" ht="17.25" x14ac:dyDescent="0.25">
      <c r="B13" s="135" t="s">
        <v>393</v>
      </c>
      <c r="C13" t="s">
        <v>355</v>
      </c>
      <c r="D13">
        <v>1119</v>
      </c>
      <c r="E13" t="s">
        <v>353</v>
      </c>
      <c r="G13">
        <v>1119</v>
      </c>
      <c r="H13">
        <v>1119</v>
      </c>
      <c r="I13">
        <v>1119</v>
      </c>
      <c r="J13">
        <v>1119</v>
      </c>
      <c r="K13">
        <v>1119</v>
      </c>
      <c r="L13">
        <v>1119</v>
      </c>
      <c r="M13">
        <v>1119</v>
      </c>
      <c r="N13">
        <v>1119</v>
      </c>
      <c r="O13">
        <v>1119</v>
      </c>
      <c r="P13">
        <v>1119</v>
      </c>
      <c r="R13">
        <v>1119</v>
      </c>
      <c r="S13">
        <v>1119</v>
      </c>
      <c r="T13">
        <v>1119</v>
      </c>
      <c r="U13">
        <v>1119</v>
      </c>
      <c r="V13">
        <v>1119</v>
      </c>
      <c r="W13">
        <v>1119</v>
      </c>
      <c r="X13">
        <v>1119</v>
      </c>
      <c r="Y13">
        <v>1119</v>
      </c>
      <c r="Z13">
        <v>1119</v>
      </c>
      <c r="AA13">
        <v>1119</v>
      </c>
      <c r="AC13">
        <v>1119</v>
      </c>
      <c r="AD13">
        <v>1119</v>
      </c>
      <c r="AE13" s="13">
        <v>1119</v>
      </c>
    </row>
    <row r="14" spans="2:31" x14ac:dyDescent="0.25">
      <c r="B14" s="135" t="s">
        <v>356</v>
      </c>
      <c r="C14" t="s">
        <v>82</v>
      </c>
      <c r="D14">
        <v>5</v>
      </c>
      <c r="G14">
        <v>5</v>
      </c>
      <c r="H14">
        <v>5</v>
      </c>
      <c r="I14">
        <v>5</v>
      </c>
      <c r="J14">
        <v>5</v>
      </c>
      <c r="K14">
        <v>5</v>
      </c>
      <c r="L14">
        <v>5</v>
      </c>
      <c r="M14">
        <v>5</v>
      </c>
      <c r="N14">
        <v>5</v>
      </c>
      <c r="O14">
        <v>5</v>
      </c>
      <c r="P14">
        <v>5</v>
      </c>
      <c r="R14">
        <v>5</v>
      </c>
      <c r="S14">
        <v>5</v>
      </c>
      <c r="T14">
        <v>5</v>
      </c>
      <c r="U14">
        <v>5</v>
      </c>
      <c r="V14">
        <v>5</v>
      </c>
      <c r="W14">
        <v>5</v>
      </c>
      <c r="X14">
        <v>5</v>
      </c>
      <c r="Y14">
        <v>5</v>
      </c>
      <c r="Z14">
        <v>5</v>
      </c>
      <c r="AA14">
        <v>5</v>
      </c>
      <c r="AC14">
        <v>5</v>
      </c>
      <c r="AD14">
        <v>5</v>
      </c>
      <c r="AE14" s="13">
        <v>5</v>
      </c>
    </row>
    <row r="15" spans="2:31" x14ac:dyDescent="0.25">
      <c r="B15" s="135" t="s">
        <v>88</v>
      </c>
      <c r="C15" t="s">
        <v>89</v>
      </c>
      <c r="D15">
        <v>60</v>
      </c>
      <c r="G15">
        <v>60</v>
      </c>
      <c r="H15">
        <v>60</v>
      </c>
      <c r="I15">
        <v>60</v>
      </c>
      <c r="J15">
        <v>60</v>
      </c>
      <c r="K15">
        <v>60</v>
      </c>
      <c r="L15">
        <v>60</v>
      </c>
      <c r="M15">
        <v>60</v>
      </c>
      <c r="N15">
        <v>60</v>
      </c>
      <c r="O15">
        <v>60</v>
      </c>
      <c r="P15">
        <v>60</v>
      </c>
      <c r="R15">
        <v>60</v>
      </c>
      <c r="S15">
        <v>60</v>
      </c>
      <c r="T15">
        <v>60</v>
      </c>
      <c r="U15">
        <v>60</v>
      </c>
      <c r="V15">
        <v>60</v>
      </c>
      <c r="W15">
        <v>60</v>
      </c>
      <c r="X15">
        <v>60</v>
      </c>
      <c r="Y15">
        <v>60</v>
      </c>
      <c r="Z15">
        <v>60</v>
      </c>
      <c r="AA15">
        <v>60</v>
      </c>
      <c r="AC15">
        <v>60</v>
      </c>
      <c r="AD15">
        <v>60</v>
      </c>
      <c r="AE15" s="13">
        <v>60</v>
      </c>
    </row>
    <row r="16" spans="2:31" x14ac:dyDescent="0.25">
      <c r="B16" s="135" t="s">
        <v>357</v>
      </c>
      <c r="C16" t="s">
        <v>358</v>
      </c>
      <c r="G16">
        <v>150</v>
      </c>
      <c r="H16">
        <v>70</v>
      </c>
      <c r="I16">
        <v>750</v>
      </c>
      <c r="J16">
        <v>750</v>
      </c>
      <c r="K16">
        <v>750</v>
      </c>
      <c r="L16">
        <v>750</v>
      </c>
      <c r="M16">
        <v>750</v>
      </c>
      <c r="N16">
        <v>750</v>
      </c>
      <c r="O16">
        <v>170</v>
      </c>
      <c r="P16">
        <v>280</v>
      </c>
      <c r="R16">
        <v>65</v>
      </c>
      <c r="S16">
        <v>115</v>
      </c>
      <c r="T16">
        <v>120</v>
      </c>
      <c r="U16">
        <v>80</v>
      </c>
      <c r="V16">
        <v>85</v>
      </c>
      <c r="W16">
        <v>90</v>
      </c>
      <c r="X16">
        <v>60</v>
      </c>
      <c r="Y16">
        <v>60</v>
      </c>
      <c r="Z16">
        <v>160</v>
      </c>
      <c r="AA16">
        <v>100</v>
      </c>
      <c r="AC16">
        <v>150</v>
      </c>
      <c r="AD16">
        <v>70</v>
      </c>
      <c r="AE16" s="13">
        <v>170</v>
      </c>
    </row>
    <row r="17" spans="2:31" x14ac:dyDescent="0.25">
      <c r="B17" s="135" t="s">
        <v>90</v>
      </c>
      <c r="C17" t="s">
        <v>82</v>
      </c>
      <c r="G17">
        <v>2.5</v>
      </c>
      <c r="H17" s="1">
        <v>1.1666666666666667</v>
      </c>
      <c r="I17">
        <v>12.5</v>
      </c>
      <c r="J17">
        <v>12.5</v>
      </c>
      <c r="K17">
        <v>12.5</v>
      </c>
      <c r="L17">
        <v>12.5</v>
      </c>
      <c r="M17">
        <v>12.5</v>
      </c>
      <c r="N17">
        <v>12.5</v>
      </c>
      <c r="O17" s="1">
        <v>2.8333333333333335</v>
      </c>
      <c r="P17" s="2">
        <v>4.666666666666667</v>
      </c>
      <c r="Q17" s="2"/>
      <c r="R17" s="2">
        <v>1.0833333333333333</v>
      </c>
      <c r="S17" s="2">
        <v>1.9166666666666667</v>
      </c>
      <c r="T17">
        <v>2</v>
      </c>
      <c r="U17" s="1">
        <v>1.3333333333333333</v>
      </c>
      <c r="V17" s="1">
        <v>1.4166666666666667</v>
      </c>
      <c r="W17">
        <v>1.5</v>
      </c>
      <c r="X17">
        <v>1</v>
      </c>
      <c r="Y17">
        <v>1</v>
      </c>
      <c r="Z17" s="1">
        <v>2.6666666666666665</v>
      </c>
      <c r="AA17" s="1">
        <v>1.6666666666666667</v>
      </c>
      <c r="AC17">
        <v>2.5</v>
      </c>
      <c r="AD17" s="1">
        <v>1.1666666666666667</v>
      </c>
      <c r="AE17" s="29">
        <v>2.8333333333333335</v>
      </c>
    </row>
    <row r="18" spans="2:31" x14ac:dyDescent="0.25">
      <c r="B18" s="135" t="s">
        <v>359</v>
      </c>
      <c r="C18" t="s">
        <v>360</v>
      </c>
      <c r="D18">
        <v>740</v>
      </c>
      <c r="G18">
        <v>740</v>
      </c>
      <c r="H18">
        <v>740</v>
      </c>
      <c r="I18">
        <v>740</v>
      </c>
      <c r="J18">
        <v>740</v>
      </c>
      <c r="K18">
        <v>740</v>
      </c>
      <c r="L18">
        <v>740</v>
      </c>
      <c r="M18">
        <v>740</v>
      </c>
      <c r="N18">
        <v>740</v>
      </c>
      <c r="O18">
        <v>740</v>
      </c>
      <c r="P18">
        <v>740</v>
      </c>
      <c r="R18">
        <v>740</v>
      </c>
      <c r="S18">
        <v>740</v>
      </c>
      <c r="T18">
        <v>740</v>
      </c>
      <c r="U18">
        <v>740</v>
      </c>
      <c r="V18">
        <v>740</v>
      </c>
      <c r="W18">
        <v>740</v>
      </c>
      <c r="X18">
        <v>740</v>
      </c>
      <c r="Y18">
        <v>740</v>
      </c>
      <c r="Z18">
        <v>740</v>
      </c>
      <c r="AA18">
        <v>740</v>
      </c>
      <c r="AC18">
        <v>740</v>
      </c>
      <c r="AD18">
        <v>740</v>
      </c>
      <c r="AE18" s="13">
        <v>740</v>
      </c>
    </row>
    <row r="19" spans="2:31" x14ac:dyDescent="0.25">
      <c r="B19" s="135" t="s">
        <v>361</v>
      </c>
      <c r="C19" t="s">
        <v>360</v>
      </c>
      <c r="D19">
        <v>60</v>
      </c>
      <c r="G19">
        <v>60</v>
      </c>
      <c r="H19">
        <v>210</v>
      </c>
      <c r="I19">
        <v>375</v>
      </c>
      <c r="J19">
        <v>945</v>
      </c>
      <c r="K19">
        <v>1275</v>
      </c>
      <c r="L19">
        <v>1905</v>
      </c>
      <c r="M19">
        <v>2640</v>
      </c>
      <c r="N19">
        <v>3090</v>
      </c>
      <c r="O19">
        <v>90</v>
      </c>
      <c r="P19">
        <v>105</v>
      </c>
      <c r="R19">
        <v>45</v>
      </c>
      <c r="S19">
        <v>90</v>
      </c>
      <c r="T19">
        <v>90</v>
      </c>
      <c r="U19">
        <v>45</v>
      </c>
      <c r="V19">
        <v>15</v>
      </c>
      <c r="W19">
        <v>150</v>
      </c>
      <c r="X19">
        <v>180</v>
      </c>
      <c r="Y19">
        <v>60</v>
      </c>
      <c r="Z19">
        <v>75</v>
      </c>
      <c r="AA19">
        <v>120</v>
      </c>
      <c r="AC19">
        <v>45</v>
      </c>
      <c r="AD19">
        <v>210</v>
      </c>
      <c r="AE19" s="13">
        <v>90</v>
      </c>
    </row>
    <row r="20" spans="2:31" x14ac:dyDescent="0.25">
      <c r="B20" s="135" t="s">
        <v>362</v>
      </c>
      <c r="C20" t="s">
        <v>360</v>
      </c>
      <c r="D20">
        <v>15</v>
      </c>
      <c r="E20" t="s">
        <v>363</v>
      </c>
      <c r="G20">
        <v>15</v>
      </c>
      <c r="H20">
        <v>15</v>
      </c>
      <c r="I20">
        <v>15</v>
      </c>
      <c r="J20">
        <v>15</v>
      </c>
      <c r="K20">
        <v>15</v>
      </c>
      <c r="L20">
        <v>15</v>
      </c>
      <c r="M20">
        <v>15</v>
      </c>
      <c r="N20">
        <v>15</v>
      </c>
      <c r="O20">
        <v>15</v>
      </c>
      <c r="P20">
        <v>15</v>
      </c>
      <c r="R20">
        <v>15</v>
      </c>
      <c r="S20">
        <v>15</v>
      </c>
      <c r="T20">
        <v>15</v>
      </c>
      <c r="U20">
        <v>15</v>
      </c>
      <c r="V20">
        <v>15</v>
      </c>
      <c r="W20">
        <v>15</v>
      </c>
      <c r="X20">
        <v>15</v>
      </c>
      <c r="Y20">
        <v>15</v>
      </c>
      <c r="Z20">
        <v>15</v>
      </c>
      <c r="AA20">
        <v>15</v>
      </c>
      <c r="AC20">
        <v>15</v>
      </c>
      <c r="AD20">
        <v>15</v>
      </c>
      <c r="AE20" s="13">
        <v>15</v>
      </c>
    </row>
    <row r="21" spans="2:31" ht="17.25" x14ac:dyDescent="0.25">
      <c r="B21" s="135" t="s">
        <v>364</v>
      </c>
      <c r="C21" t="s">
        <v>365</v>
      </c>
      <c r="D21">
        <v>62</v>
      </c>
      <c r="E21" t="s">
        <v>363</v>
      </c>
      <c r="G21">
        <v>62</v>
      </c>
      <c r="H21">
        <v>62</v>
      </c>
      <c r="I21">
        <v>62</v>
      </c>
      <c r="J21">
        <v>62</v>
      </c>
      <c r="K21">
        <v>62</v>
      </c>
      <c r="L21">
        <v>62</v>
      </c>
      <c r="M21">
        <v>62</v>
      </c>
      <c r="N21">
        <v>62</v>
      </c>
      <c r="O21">
        <v>62</v>
      </c>
      <c r="P21">
        <v>62</v>
      </c>
      <c r="R21">
        <v>62</v>
      </c>
      <c r="S21">
        <v>62</v>
      </c>
      <c r="T21">
        <v>62</v>
      </c>
      <c r="U21">
        <v>62</v>
      </c>
      <c r="V21">
        <v>62</v>
      </c>
      <c r="W21">
        <v>62</v>
      </c>
      <c r="X21">
        <v>62</v>
      </c>
      <c r="Y21">
        <v>62</v>
      </c>
      <c r="Z21">
        <v>62</v>
      </c>
      <c r="AA21">
        <v>62</v>
      </c>
      <c r="AC21">
        <v>62</v>
      </c>
      <c r="AD21">
        <v>62</v>
      </c>
      <c r="AE21" s="13">
        <v>62</v>
      </c>
    </row>
    <row r="22" spans="2:31" ht="18" x14ac:dyDescent="0.35">
      <c r="B22" s="135" t="s">
        <v>366</v>
      </c>
      <c r="C22" t="s">
        <v>103</v>
      </c>
      <c r="D22" s="1">
        <v>62.440200000000004</v>
      </c>
      <c r="G22" s="53">
        <v>62.440200000000004</v>
      </c>
      <c r="H22" s="53">
        <v>62.440200000000004</v>
      </c>
      <c r="I22" s="53">
        <v>62.440200000000004</v>
      </c>
      <c r="J22" s="53">
        <v>62.440200000000004</v>
      </c>
      <c r="K22" s="53">
        <v>62.440200000000004</v>
      </c>
      <c r="L22" s="53">
        <v>62.440200000000004</v>
      </c>
      <c r="M22" s="53">
        <v>62.440200000000004</v>
      </c>
      <c r="N22" s="53">
        <v>62.440200000000004</v>
      </c>
      <c r="O22" s="53">
        <v>62.440200000000004</v>
      </c>
      <c r="P22" s="53">
        <v>62.440200000000004</v>
      </c>
      <c r="Q22" s="53"/>
      <c r="R22" s="53">
        <v>62.440200000000004</v>
      </c>
      <c r="S22" s="53">
        <v>62.440200000000004</v>
      </c>
      <c r="T22" s="53">
        <v>62.440200000000004</v>
      </c>
      <c r="U22" s="53">
        <v>62.440200000000004</v>
      </c>
      <c r="V22" s="53">
        <v>62.440200000000004</v>
      </c>
      <c r="W22" s="53">
        <v>62.440200000000004</v>
      </c>
      <c r="X22" s="53">
        <v>62.440200000000004</v>
      </c>
      <c r="Y22" s="53">
        <v>62.440200000000004</v>
      </c>
      <c r="Z22" s="53">
        <v>62.440200000000004</v>
      </c>
      <c r="AA22" s="53">
        <v>62.440200000000004</v>
      </c>
      <c r="AB22" s="53"/>
      <c r="AC22" s="53">
        <v>62.440200000000004</v>
      </c>
      <c r="AD22" s="53">
        <v>62.440200000000004</v>
      </c>
      <c r="AE22" s="54">
        <v>62.440200000000004</v>
      </c>
    </row>
    <row r="23" spans="2:31" ht="18" x14ac:dyDescent="0.35">
      <c r="B23" s="135" t="s">
        <v>367</v>
      </c>
      <c r="C23" t="s">
        <v>103</v>
      </c>
      <c r="D23" s="1"/>
      <c r="G23" s="32">
        <v>249.76080000000002</v>
      </c>
      <c r="H23" s="32">
        <v>874.16280000000006</v>
      </c>
      <c r="I23" s="32">
        <v>1561.0050000000001</v>
      </c>
      <c r="J23" s="32">
        <v>3933.7326000000003</v>
      </c>
      <c r="K23" s="32">
        <v>5307.4170000000004</v>
      </c>
      <c r="L23" s="32">
        <v>7929.9054000000006</v>
      </c>
      <c r="M23" s="32">
        <v>10989.475200000001</v>
      </c>
      <c r="N23" s="32">
        <v>12862.681200000001</v>
      </c>
      <c r="O23" s="32">
        <v>374.64120000000003</v>
      </c>
      <c r="P23" s="32">
        <v>437.08140000000003</v>
      </c>
      <c r="Q23" s="32"/>
      <c r="R23" s="32">
        <v>187.32060000000001</v>
      </c>
      <c r="S23" s="32">
        <v>374.64120000000003</v>
      </c>
      <c r="T23" s="32">
        <v>374.64120000000003</v>
      </c>
      <c r="U23" s="32">
        <v>187.32060000000001</v>
      </c>
      <c r="V23" s="32">
        <v>62.440200000000004</v>
      </c>
      <c r="W23" s="32">
        <v>624.40200000000004</v>
      </c>
      <c r="X23" s="32">
        <v>749.28240000000005</v>
      </c>
      <c r="Y23" s="32">
        <v>249.76080000000002</v>
      </c>
      <c r="Z23" s="32">
        <v>312.20100000000002</v>
      </c>
      <c r="AA23" s="32">
        <v>499.52160000000003</v>
      </c>
      <c r="AB23" s="32"/>
      <c r="AC23" s="32">
        <v>187.32060000000001</v>
      </c>
      <c r="AD23" s="32">
        <v>874.16280000000006</v>
      </c>
      <c r="AE23" s="38">
        <v>374.64120000000003</v>
      </c>
    </row>
    <row r="24" spans="2:31" x14ac:dyDescent="0.25">
      <c r="B24" s="135" t="s">
        <v>368</v>
      </c>
      <c r="C24" t="s">
        <v>99</v>
      </c>
      <c r="D24">
        <v>25</v>
      </c>
      <c r="G24" s="32">
        <v>25</v>
      </c>
      <c r="H24" s="32">
        <v>25</v>
      </c>
      <c r="I24" s="32">
        <v>25</v>
      </c>
      <c r="J24" s="32">
        <v>25</v>
      </c>
      <c r="K24" s="32">
        <v>25</v>
      </c>
      <c r="L24" s="32">
        <v>25</v>
      </c>
      <c r="M24" s="32">
        <v>25</v>
      </c>
      <c r="N24" s="32">
        <v>25</v>
      </c>
      <c r="O24" s="32">
        <v>25</v>
      </c>
      <c r="P24" s="32">
        <v>25</v>
      </c>
      <c r="Q24" s="32"/>
      <c r="R24" s="32">
        <v>25</v>
      </c>
      <c r="S24" s="32">
        <v>25</v>
      </c>
      <c r="T24" s="32">
        <v>25</v>
      </c>
      <c r="U24" s="32">
        <v>25</v>
      </c>
      <c r="V24" s="32">
        <v>25</v>
      </c>
      <c r="W24" s="32">
        <v>25</v>
      </c>
      <c r="X24" s="32">
        <v>25</v>
      </c>
      <c r="Y24" s="32">
        <v>25</v>
      </c>
      <c r="Z24" s="32">
        <v>25</v>
      </c>
      <c r="AA24" s="32">
        <v>25</v>
      </c>
      <c r="AB24" s="32"/>
      <c r="AC24" s="32">
        <v>25</v>
      </c>
      <c r="AD24" s="32">
        <v>25</v>
      </c>
      <c r="AE24" s="38">
        <v>25</v>
      </c>
    </row>
    <row r="25" spans="2:31" x14ac:dyDescent="0.25">
      <c r="B25" s="135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8"/>
    </row>
    <row r="26" spans="2:31" x14ac:dyDescent="0.25">
      <c r="B26" s="135" t="s">
        <v>369</v>
      </c>
      <c r="C26" t="s">
        <v>82</v>
      </c>
      <c r="G26" s="32">
        <v>15</v>
      </c>
      <c r="H26" s="32">
        <v>12.333333333333334</v>
      </c>
      <c r="I26" s="32">
        <v>35</v>
      </c>
      <c r="J26" s="32">
        <v>35</v>
      </c>
      <c r="K26" s="32">
        <v>35</v>
      </c>
      <c r="L26" s="32">
        <v>35</v>
      </c>
      <c r="M26" s="32">
        <v>35</v>
      </c>
      <c r="N26" s="32">
        <v>35</v>
      </c>
      <c r="O26" s="32">
        <v>15.666666666666668</v>
      </c>
      <c r="P26" s="32">
        <v>19.333333333333336</v>
      </c>
      <c r="Q26" s="32"/>
      <c r="R26" s="32">
        <v>12.166666666666666</v>
      </c>
      <c r="S26" s="32">
        <v>13.833333333333334</v>
      </c>
      <c r="T26" s="32">
        <v>14</v>
      </c>
      <c r="U26" s="32">
        <v>12.666666666666666</v>
      </c>
      <c r="V26" s="32">
        <v>12.833333333333334</v>
      </c>
      <c r="W26" s="32">
        <v>13</v>
      </c>
      <c r="X26" s="32">
        <v>12</v>
      </c>
      <c r="Y26" s="32">
        <v>12</v>
      </c>
      <c r="Z26" s="32">
        <v>15.333333333333332</v>
      </c>
      <c r="AA26" s="32">
        <v>13.333333333333334</v>
      </c>
      <c r="AB26" s="32"/>
      <c r="AC26" s="32">
        <v>15</v>
      </c>
      <c r="AD26" s="32">
        <v>12.333333333333334</v>
      </c>
      <c r="AE26" s="38">
        <v>15.666666666666668</v>
      </c>
    </row>
    <row r="27" spans="2:31" x14ac:dyDescent="0.25">
      <c r="B27" s="135" t="s">
        <v>370</v>
      </c>
      <c r="C27" t="s">
        <v>95</v>
      </c>
      <c r="G27" s="32">
        <v>560</v>
      </c>
      <c r="H27" s="32">
        <v>681.08108108108104</v>
      </c>
      <c r="I27" s="32">
        <v>240</v>
      </c>
      <c r="J27" s="32">
        <v>240</v>
      </c>
      <c r="K27" s="32">
        <v>240</v>
      </c>
      <c r="L27" s="32">
        <v>240</v>
      </c>
      <c r="M27" s="32">
        <v>240</v>
      </c>
      <c r="N27" s="32">
        <v>240</v>
      </c>
      <c r="O27" s="32">
        <v>536.17021276595744</v>
      </c>
      <c r="P27" s="32">
        <v>434.48275862068959</v>
      </c>
      <c r="Q27" s="32"/>
      <c r="R27" s="32">
        <v>690.41095890410963</v>
      </c>
      <c r="S27" s="32">
        <v>607.22891566265059</v>
      </c>
      <c r="T27" s="32">
        <v>600</v>
      </c>
      <c r="U27" s="32">
        <v>663.15789473684208</v>
      </c>
      <c r="V27" s="32">
        <v>654.5454545454545</v>
      </c>
      <c r="W27" s="32">
        <v>646.15384615384619</v>
      </c>
      <c r="X27" s="32">
        <v>700</v>
      </c>
      <c r="Y27" s="32">
        <v>700</v>
      </c>
      <c r="Z27" s="32">
        <v>547.82608695652175</v>
      </c>
      <c r="AA27" s="32">
        <v>630</v>
      </c>
      <c r="AB27" s="32"/>
      <c r="AC27" s="32">
        <v>560</v>
      </c>
      <c r="AD27" s="32">
        <v>681.08108108108104</v>
      </c>
      <c r="AE27" s="38">
        <v>536.17021276595744</v>
      </c>
    </row>
    <row r="28" spans="2:31" x14ac:dyDescent="0.25">
      <c r="B28" s="135" t="s">
        <v>371</v>
      </c>
      <c r="C28" t="s">
        <v>95</v>
      </c>
      <c r="G28" s="32">
        <v>1</v>
      </c>
      <c r="H28" s="32">
        <v>1</v>
      </c>
      <c r="I28" s="32">
        <v>1</v>
      </c>
      <c r="J28" s="32">
        <v>2</v>
      </c>
      <c r="K28" s="32">
        <v>2</v>
      </c>
      <c r="L28" s="32">
        <v>3</v>
      </c>
      <c r="M28" s="32">
        <v>4</v>
      </c>
      <c r="N28" s="32">
        <v>5</v>
      </c>
      <c r="O28" s="32">
        <v>1</v>
      </c>
      <c r="P28" s="32">
        <v>1</v>
      </c>
      <c r="Q28" s="32"/>
      <c r="R28" s="32">
        <v>1</v>
      </c>
      <c r="S28" s="32">
        <v>1</v>
      </c>
      <c r="T28" s="32">
        <v>1</v>
      </c>
      <c r="U28" s="32">
        <v>1</v>
      </c>
      <c r="V28" s="32">
        <v>1</v>
      </c>
      <c r="W28" s="32">
        <v>1</v>
      </c>
      <c r="X28" s="32">
        <v>1</v>
      </c>
      <c r="Y28" s="32">
        <v>1</v>
      </c>
      <c r="Z28" s="32">
        <v>1</v>
      </c>
      <c r="AA28" s="32">
        <v>1</v>
      </c>
      <c r="AB28" s="32"/>
      <c r="AC28" s="32">
        <v>1</v>
      </c>
      <c r="AD28" s="32">
        <v>1</v>
      </c>
      <c r="AE28" s="38">
        <v>1</v>
      </c>
    </row>
    <row r="29" spans="2:31" ht="18" x14ac:dyDescent="0.35">
      <c r="B29" s="135" t="s">
        <v>402</v>
      </c>
      <c r="C29" t="s">
        <v>372</v>
      </c>
      <c r="G29" s="173">
        <v>110734.2</v>
      </c>
      <c r="H29" s="173">
        <v>536254.20000000007</v>
      </c>
      <c r="I29" s="173">
        <v>342146.7</v>
      </c>
      <c r="J29" s="173">
        <v>878400.9</v>
      </c>
      <c r="K29" s="173">
        <v>1194281.1000000001</v>
      </c>
      <c r="L29" s="173">
        <v>1790523.9000000001</v>
      </c>
      <c r="M29" s="173">
        <v>2483047.8000000003</v>
      </c>
      <c r="N29" s="173">
        <v>2903139.9000000004</v>
      </c>
      <c r="O29" s="173">
        <v>172728</v>
      </c>
      <c r="P29" s="173">
        <v>172728</v>
      </c>
      <c r="Q29" s="173"/>
      <c r="R29" s="173">
        <v>120836.7</v>
      </c>
      <c r="S29" s="173">
        <v>195043.5</v>
      </c>
      <c r="T29" s="173">
        <v>201776.4</v>
      </c>
      <c r="U29" s="173">
        <v>94747.5</v>
      </c>
      <c r="V29" s="173">
        <v>36000</v>
      </c>
      <c r="W29" s="173">
        <v>360000</v>
      </c>
      <c r="X29" s="173">
        <v>454920.3</v>
      </c>
      <c r="Y29" s="173">
        <v>141322.5</v>
      </c>
      <c r="Z29" s="173">
        <v>147442.5</v>
      </c>
      <c r="AA29" s="173">
        <v>272649.60000000003</v>
      </c>
      <c r="AB29" s="173"/>
      <c r="AC29" s="173">
        <v>82115.100000000006</v>
      </c>
      <c r="AD29" s="173">
        <v>536254.20000000007</v>
      </c>
      <c r="AE29" s="178">
        <v>172728</v>
      </c>
    </row>
    <row r="30" spans="2:31" ht="18" x14ac:dyDescent="0.35">
      <c r="B30" s="135" t="s">
        <v>402</v>
      </c>
      <c r="C30" t="s">
        <v>373</v>
      </c>
      <c r="G30" s="32">
        <v>335.55818181818182</v>
      </c>
      <c r="H30" s="32">
        <v>1625.0127272727275</v>
      </c>
      <c r="I30" s="32">
        <v>1036.8081818181818</v>
      </c>
      <c r="J30" s="32">
        <v>2661.820909090909</v>
      </c>
      <c r="K30" s="32">
        <v>3619.0336363636366</v>
      </c>
      <c r="L30" s="32">
        <v>5425.8300000000008</v>
      </c>
      <c r="M30" s="32">
        <v>7524.3872727272737</v>
      </c>
      <c r="N30" s="32">
        <v>8797.3936363636367</v>
      </c>
      <c r="O30" s="32">
        <v>523.41818181818178</v>
      </c>
      <c r="P30" s="32">
        <v>523.41818181818178</v>
      </c>
      <c r="Q30" s="32"/>
      <c r="R30" s="32">
        <v>366.1718181818182</v>
      </c>
      <c r="S30" s="32">
        <v>591.04090909090905</v>
      </c>
      <c r="T30" s="32">
        <v>611.4436363636363</v>
      </c>
      <c r="U30" s="32">
        <v>287.11363636363637</v>
      </c>
      <c r="V30" s="32">
        <v>109.09090909090909</v>
      </c>
      <c r="W30" s="32">
        <v>1090.909090909091</v>
      </c>
      <c r="X30" s="32">
        <v>1378.5463636363636</v>
      </c>
      <c r="Y30" s="32">
        <v>428.25</v>
      </c>
      <c r="Z30" s="32">
        <v>446.79545454545456</v>
      </c>
      <c r="AA30" s="32">
        <v>826.21090909090924</v>
      </c>
      <c r="AB30" s="32"/>
      <c r="AC30" s="32">
        <v>248.83363636363637</v>
      </c>
      <c r="AD30" s="32">
        <v>1625.0127272727275</v>
      </c>
      <c r="AE30" s="38">
        <v>523.41818181818178</v>
      </c>
    </row>
    <row r="31" spans="2:31" ht="18" x14ac:dyDescent="0.35">
      <c r="B31" s="135" t="s">
        <v>394</v>
      </c>
      <c r="C31" t="s">
        <v>374</v>
      </c>
      <c r="G31" s="32">
        <v>13.98159090909091</v>
      </c>
      <c r="H31" s="32">
        <v>67.708863636363645</v>
      </c>
      <c r="I31" s="32">
        <v>43.200340909090905</v>
      </c>
      <c r="J31" s="32">
        <v>110.90920454545454</v>
      </c>
      <c r="K31" s="32">
        <v>150.7930681818182</v>
      </c>
      <c r="L31" s="32">
        <v>226.07625000000004</v>
      </c>
      <c r="M31" s="32">
        <v>313.51613636363641</v>
      </c>
      <c r="N31" s="32">
        <v>366.55806818181821</v>
      </c>
      <c r="O31" s="32">
        <v>21.809090909090909</v>
      </c>
      <c r="P31" s="32">
        <v>21.809090909090909</v>
      </c>
      <c r="Q31" s="32"/>
      <c r="R31" s="32">
        <v>15.257159090909092</v>
      </c>
      <c r="S31" s="32">
        <v>24.626704545454544</v>
      </c>
      <c r="T31" s="32">
        <v>25.476818181818178</v>
      </c>
      <c r="U31" s="32">
        <v>11.963068181818182</v>
      </c>
      <c r="V31" s="32">
        <v>4.5454545454545459</v>
      </c>
      <c r="W31" s="32">
        <v>45.45454545454546</v>
      </c>
      <c r="X31" s="32">
        <v>57.439431818181816</v>
      </c>
      <c r="Y31" s="32">
        <v>17.84375</v>
      </c>
      <c r="Z31" s="32">
        <v>18.616477272727273</v>
      </c>
      <c r="AA31" s="32">
        <v>34.425454545454549</v>
      </c>
      <c r="AB31" s="32"/>
      <c r="AC31" s="32">
        <v>10.368068181818183</v>
      </c>
      <c r="AD31" s="32">
        <v>67.708863636363645</v>
      </c>
      <c r="AE31" s="38">
        <v>21.809090909090909</v>
      </c>
    </row>
    <row r="32" spans="2:31" x14ac:dyDescent="0.25">
      <c r="B32" s="135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8"/>
    </row>
    <row r="33" spans="2:31" ht="18" x14ac:dyDescent="0.35">
      <c r="B33" s="135" t="s">
        <v>403</v>
      </c>
      <c r="C33" t="s">
        <v>373</v>
      </c>
      <c r="G33" s="32">
        <v>99.904320000000013</v>
      </c>
      <c r="H33" s="32">
        <v>121.50525405405405</v>
      </c>
      <c r="I33" s="32">
        <v>42.816137142857144</v>
      </c>
      <c r="J33" s="32">
        <v>42.816137142857144</v>
      </c>
      <c r="K33" s="32">
        <v>42.816137142857144</v>
      </c>
      <c r="L33" s="32">
        <v>42.816137142857144</v>
      </c>
      <c r="M33" s="32">
        <v>42.816137142857144</v>
      </c>
      <c r="N33" s="32">
        <v>42.816137142857144</v>
      </c>
      <c r="O33" s="32">
        <v>95.653072340425538</v>
      </c>
      <c r="P33" s="32">
        <v>77.511972413793103</v>
      </c>
      <c r="Q33" s="32"/>
      <c r="R33" s="32">
        <v>123.1697095890411</v>
      </c>
      <c r="S33" s="32">
        <v>108.32998554216869</v>
      </c>
      <c r="T33" s="32">
        <v>107.04034285714286</v>
      </c>
      <c r="U33" s="32">
        <v>118.30774736842106</v>
      </c>
      <c r="V33" s="32">
        <v>116.77128311688313</v>
      </c>
      <c r="W33" s="32">
        <v>115.2742153846154</v>
      </c>
      <c r="X33" s="32">
        <v>124.88040000000001</v>
      </c>
      <c r="Y33" s="32">
        <v>124.88040000000001</v>
      </c>
      <c r="Z33" s="32">
        <v>97.732486956521754</v>
      </c>
      <c r="AA33" s="32">
        <v>112.39236</v>
      </c>
      <c r="AB33" s="32"/>
      <c r="AC33" s="32">
        <v>99.904320000000013</v>
      </c>
      <c r="AD33" s="32">
        <v>121.50525405405405</v>
      </c>
      <c r="AE33" s="38">
        <v>95.653072340425538</v>
      </c>
    </row>
    <row r="34" spans="2:31" x14ac:dyDescent="0.25">
      <c r="B34" s="135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8"/>
    </row>
    <row r="35" spans="2:31" x14ac:dyDescent="0.25">
      <c r="B35" s="135" t="s">
        <v>378</v>
      </c>
      <c r="C35" t="s">
        <v>379</v>
      </c>
      <c r="G35" s="32">
        <v>1869.6118866874704</v>
      </c>
      <c r="H35" s="32">
        <v>6005.1750431450819</v>
      </c>
      <c r="I35" s="32">
        <v>10336.090001967696</v>
      </c>
      <c r="J35" s="32">
        <v>24655.960031134789</v>
      </c>
      <c r="K35" s="32">
        <v>32711.535487335557</v>
      </c>
      <c r="L35" s="32">
        <v>47821.128846175736</v>
      </c>
      <c r="M35" s="32">
        <v>65148.211958940694</v>
      </c>
      <c r="N35" s="32">
        <v>75641.312978977454</v>
      </c>
      <c r="O35" s="32">
        <v>2724.9314122524574</v>
      </c>
      <c r="P35" s="32">
        <v>3145.2843237613997</v>
      </c>
      <c r="Q35" s="32"/>
      <c r="R35" s="32">
        <v>1431.9095853767328</v>
      </c>
      <c r="S35" s="32">
        <v>2724.9314122524574</v>
      </c>
      <c r="T35" s="32">
        <v>2724.9314122524574</v>
      </c>
      <c r="U35" s="32">
        <v>1431.9095853767328</v>
      </c>
      <c r="V35" s="32">
        <v>519.29734113587017</v>
      </c>
      <c r="W35" s="32">
        <v>4385.7210643489234</v>
      </c>
      <c r="X35" s="32">
        <v>5199.5175113048845</v>
      </c>
      <c r="Y35" s="32">
        <v>1869.6118866874704</v>
      </c>
      <c r="Z35" s="32">
        <v>2300.0631548694137</v>
      </c>
      <c r="AA35" s="32">
        <v>3561.8612352624218</v>
      </c>
      <c r="AB35" s="32"/>
      <c r="AC35" s="32">
        <v>1431.9095853767328</v>
      </c>
      <c r="AD35" s="32">
        <v>6005.1750431450819</v>
      </c>
      <c r="AE35" s="38">
        <v>2724.9314122524574</v>
      </c>
    </row>
    <row r="36" spans="2:31" x14ac:dyDescent="0.25">
      <c r="B36" s="135" t="s">
        <v>380</v>
      </c>
      <c r="C36" t="s">
        <v>381</v>
      </c>
      <c r="G36" s="32">
        <v>2.8781999999999999E-2</v>
      </c>
      <c r="H36" s="32">
        <v>2.8781999999999999E-2</v>
      </c>
      <c r="I36" s="32">
        <v>2.8781999999999999E-2</v>
      </c>
      <c r="J36" s="32">
        <v>2.8781999999999999E-2</v>
      </c>
      <c r="K36" s="32">
        <v>2.8781999999999999E-2</v>
      </c>
      <c r="L36" s="32">
        <v>2.8781999999999999E-2</v>
      </c>
      <c r="M36" s="32">
        <v>2.8781999999999999E-2</v>
      </c>
      <c r="N36" s="32">
        <v>2.8781999999999999E-2</v>
      </c>
      <c r="O36" s="32">
        <v>2.8781999999999999E-2</v>
      </c>
      <c r="P36" s="32">
        <v>2.8781999999999999E-2</v>
      </c>
      <c r="Q36" s="32"/>
      <c r="R36" s="32">
        <v>2.8781999999999999E-2</v>
      </c>
      <c r="S36" s="32">
        <v>2.8781999999999999E-2</v>
      </c>
      <c r="T36" s="32">
        <v>2.8781999999999999E-2</v>
      </c>
      <c r="U36" s="32">
        <v>2.8781999999999999E-2</v>
      </c>
      <c r="V36" s="32">
        <v>2.8781999999999999E-2</v>
      </c>
      <c r="W36" s="32">
        <v>2.8781999999999999E-2</v>
      </c>
      <c r="X36" s="32">
        <v>2.8781999999999999E-2</v>
      </c>
      <c r="Y36" s="32">
        <v>2.8781999999999999E-2</v>
      </c>
      <c r="Z36" s="32">
        <v>2.8781999999999999E-2</v>
      </c>
      <c r="AA36" s="32">
        <v>2.8781999999999999E-2</v>
      </c>
      <c r="AB36" s="32"/>
      <c r="AC36" s="32">
        <v>2.8781999999999999E-2</v>
      </c>
      <c r="AD36" s="32">
        <v>2.8781999999999999E-2</v>
      </c>
      <c r="AE36" s="38">
        <v>2.8781999999999999E-2</v>
      </c>
    </row>
    <row r="37" spans="2:31" x14ac:dyDescent="0.25">
      <c r="B37" s="135" t="s">
        <v>382</v>
      </c>
      <c r="C37" t="s">
        <v>383</v>
      </c>
      <c r="G37" s="32">
        <v>1078.2923018399999</v>
      </c>
      <c r="H37" s="32">
        <v>1761.210759672</v>
      </c>
      <c r="I37" s="32">
        <v>33696.634432499995</v>
      </c>
      <c r="J37" s="32">
        <v>84915.518769899994</v>
      </c>
      <c r="K37" s="32">
        <v>114568.5570705</v>
      </c>
      <c r="L37" s="32">
        <v>171178.9029171</v>
      </c>
      <c r="M37" s="32">
        <v>237224.30640479998</v>
      </c>
      <c r="N37" s="32">
        <v>277660.26772379997</v>
      </c>
      <c r="O37" s="32">
        <v>1833.0969131279999</v>
      </c>
      <c r="P37" s="32">
        <v>3522.421519344</v>
      </c>
      <c r="Q37" s="32"/>
      <c r="R37" s="32">
        <v>350.44499809800004</v>
      </c>
      <c r="S37" s="32">
        <v>1240.0361471160002</v>
      </c>
      <c r="T37" s="32">
        <v>1293.950762208</v>
      </c>
      <c r="U37" s="32">
        <v>431.31692073599999</v>
      </c>
      <c r="V37" s="32">
        <v>152.75807609399999</v>
      </c>
      <c r="W37" s="32">
        <v>1617.43845276</v>
      </c>
      <c r="X37" s="32">
        <v>1293.950762208</v>
      </c>
      <c r="Y37" s="32">
        <v>431.31692073600004</v>
      </c>
      <c r="Z37" s="32">
        <v>1437.72306912</v>
      </c>
      <c r="AA37" s="32">
        <v>1437.72306912</v>
      </c>
      <c r="AB37" s="32"/>
      <c r="AC37" s="32">
        <v>808.71922638000001</v>
      </c>
      <c r="AD37" s="32">
        <v>1761.210759672</v>
      </c>
      <c r="AE37" s="38">
        <v>1833.0969131279999</v>
      </c>
    </row>
    <row r="38" spans="2:31" x14ac:dyDescent="0.25">
      <c r="B38" s="135" t="s">
        <v>384</v>
      </c>
      <c r="C38" t="s">
        <v>383</v>
      </c>
      <c r="G38" s="32">
        <v>539.14615091999997</v>
      </c>
      <c r="H38" s="32">
        <v>880.605379836</v>
      </c>
      <c r="I38" s="32">
        <v>16848.317216249998</v>
      </c>
      <c r="J38" s="32">
        <v>42457.759384949997</v>
      </c>
      <c r="K38" s="32">
        <v>57284.27853525</v>
      </c>
      <c r="L38" s="32">
        <v>85589.45145855</v>
      </c>
      <c r="M38" s="32">
        <v>118612.15320239999</v>
      </c>
      <c r="N38" s="32">
        <v>138830.13386189999</v>
      </c>
      <c r="O38" s="32">
        <v>916.54845656399993</v>
      </c>
      <c r="P38" s="32">
        <v>1761.210759672</v>
      </c>
      <c r="Q38" s="32"/>
      <c r="R38" s="32">
        <v>175.22249904900002</v>
      </c>
      <c r="S38" s="32">
        <v>620.01807355800008</v>
      </c>
      <c r="T38" s="32">
        <v>646.97538110400001</v>
      </c>
      <c r="U38" s="32">
        <v>215.65846036799999</v>
      </c>
      <c r="V38" s="32">
        <v>76.379038046999995</v>
      </c>
      <c r="W38" s="32">
        <v>808.71922638000001</v>
      </c>
      <c r="X38" s="32">
        <v>646.97538110400001</v>
      </c>
      <c r="Y38" s="32">
        <v>215.65846036800002</v>
      </c>
      <c r="Z38" s="32">
        <v>718.86153456</v>
      </c>
      <c r="AA38" s="32">
        <v>718.86153456</v>
      </c>
      <c r="AB38" s="32"/>
      <c r="AC38" s="32">
        <v>404.35961319</v>
      </c>
      <c r="AD38" s="32">
        <v>880.605379836</v>
      </c>
      <c r="AE38" s="38">
        <v>916.54845656399993</v>
      </c>
    </row>
    <row r="39" spans="2:31" x14ac:dyDescent="0.25">
      <c r="B39" s="135" t="s">
        <v>385</v>
      </c>
      <c r="C39" t="s">
        <v>383</v>
      </c>
      <c r="G39" s="32">
        <v>1617.43845276</v>
      </c>
      <c r="H39" s="32">
        <v>2641.8161395080001</v>
      </c>
      <c r="I39" s="32">
        <v>50544.951648749993</v>
      </c>
      <c r="J39" s="32">
        <v>127373.27815484999</v>
      </c>
      <c r="K39" s="32">
        <v>171852.83560575001</v>
      </c>
      <c r="L39" s="32">
        <v>256768.35437565</v>
      </c>
      <c r="M39" s="32">
        <v>355836.4596072</v>
      </c>
      <c r="N39" s="32">
        <v>416490.40158569999</v>
      </c>
      <c r="O39" s="32">
        <v>2749.6453696919998</v>
      </c>
      <c r="P39" s="32">
        <v>5283.6322790160002</v>
      </c>
      <c r="Q39" s="32"/>
      <c r="R39" s="32">
        <v>525.66749714700006</v>
      </c>
      <c r="S39" s="32">
        <v>1860.0542206740001</v>
      </c>
      <c r="T39" s="32">
        <v>1940.926143312</v>
      </c>
      <c r="U39" s="32">
        <v>646.97538110400001</v>
      </c>
      <c r="V39" s="32">
        <v>229.13711414099998</v>
      </c>
      <c r="W39" s="32">
        <v>2426.1576791400003</v>
      </c>
      <c r="X39" s="32">
        <v>1940.926143312</v>
      </c>
      <c r="Y39" s="32">
        <v>646.97538110400001</v>
      </c>
      <c r="Z39" s="32">
        <v>2156.5846036799999</v>
      </c>
      <c r="AA39" s="32">
        <v>2156.5846036799999</v>
      </c>
      <c r="AB39" s="32"/>
      <c r="AC39" s="32">
        <v>1213.0788395700001</v>
      </c>
      <c r="AD39" s="32">
        <v>2641.8161395080001</v>
      </c>
      <c r="AE39" s="38">
        <v>2749.6453696919998</v>
      </c>
    </row>
    <row r="40" spans="2:31" x14ac:dyDescent="0.25">
      <c r="B40" s="135" t="s">
        <v>386</v>
      </c>
      <c r="C40" t="s">
        <v>383</v>
      </c>
      <c r="G40" s="173">
        <v>905765.53354560002</v>
      </c>
      <c r="H40" s="173">
        <v>1799290.9923135566</v>
      </c>
      <c r="I40" s="173">
        <v>12130788.395699998</v>
      </c>
      <c r="J40" s="173">
        <v>30569586.757163998</v>
      </c>
      <c r="K40" s="173">
        <v>41244680.545380004</v>
      </c>
      <c r="L40" s="173">
        <v>61624405.050155997</v>
      </c>
      <c r="M40" s="173">
        <v>85400750.305728003</v>
      </c>
      <c r="N40" s="173">
        <v>99957696.380567998</v>
      </c>
      <c r="O40" s="173">
        <v>1474277.9428986893</v>
      </c>
      <c r="P40" s="173">
        <v>2295647.1281241928</v>
      </c>
      <c r="Q40" s="173"/>
      <c r="R40" s="173">
        <v>362926.6007699836</v>
      </c>
      <c r="S40" s="173">
        <v>1129478.7074936097</v>
      </c>
      <c r="T40" s="173">
        <v>1164555.6859872001</v>
      </c>
      <c r="U40" s="173">
        <v>429046.8316794947</v>
      </c>
      <c r="V40" s="173">
        <v>149980.65652865454</v>
      </c>
      <c r="W40" s="173">
        <v>1567671.1157520004</v>
      </c>
      <c r="X40" s="173">
        <v>1358648.3003183999</v>
      </c>
      <c r="Y40" s="173">
        <v>452882.76677280001</v>
      </c>
      <c r="Z40" s="173">
        <v>1181433.3046246956</v>
      </c>
      <c r="AA40" s="173">
        <v>1358648.3003183999</v>
      </c>
      <c r="AB40" s="173"/>
      <c r="AC40" s="173">
        <v>679324.15015920007</v>
      </c>
      <c r="AD40" s="173">
        <v>1799290.9923135566</v>
      </c>
      <c r="AE40" s="178">
        <v>1474277.9428986893</v>
      </c>
    </row>
    <row r="41" spans="2:31" ht="15.75" thickBot="1" x14ac:dyDescent="0.3">
      <c r="B41" s="12"/>
      <c r="AE41" s="13"/>
    </row>
    <row r="42" spans="2:31" ht="15.75" thickBot="1" x14ac:dyDescent="0.3">
      <c r="B42" s="226" t="s">
        <v>396</v>
      </c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8"/>
    </row>
    <row r="43" spans="2:31" x14ac:dyDescent="0.25">
      <c r="B43" s="135" t="s">
        <v>401</v>
      </c>
      <c r="AE43" s="13"/>
    </row>
    <row r="44" spans="2:31" x14ac:dyDescent="0.25">
      <c r="B44" s="135" t="s">
        <v>395</v>
      </c>
      <c r="AE44" s="13"/>
    </row>
    <row r="45" spans="2:31" ht="18" x14ac:dyDescent="0.35">
      <c r="B45" s="135" t="s">
        <v>5</v>
      </c>
      <c r="C45" t="s">
        <v>388</v>
      </c>
      <c r="G45" s="32">
        <v>18.233249999999998</v>
      </c>
      <c r="H45" s="32">
        <v>18.233249999999998</v>
      </c>
      <c r="I45" s="32">
        <v>18.233249999999998</v>
      </c>
      <c r="J45" s="32">
        <v>18.233249999999998</v>
      </c>
      <c r="K45" s="32">
        <v>18.233249999999998</v>
      </c>
      <c r="L45" s="32">
        <v>18.233249999999998</v>
      </c>
      <c r="M45" s="32">
        <v>18.233249999999998</v>
      </c>
      <c r="N45" s="32">
        <v>18.233249999999998</v>
      </c>
      <c r="O45" s="32">
        <v>18.233249999999998</v>
      </c>
      <c r="P45" s="32">
        <v>18.233249999999998</v>
      </c>
      <c r="Q45" s="32"/>
      <c r="R45" s="32">
        <v>18.233249999999998</v>
      </c>
      <c r="S45" s="32">
        <v>18.233249999999998</v>
      </c>
      <c r="T45" s="32">
        <v>18.233249999999998</v>
      </c>
      <c r="U45" s="32">
        <v>18.233249999999998</v>
      </c>
      <c r="V45" s="32">
        <v>18.233249999999998</v>
      </c>
      <c r="W45" s="32">
        <v>18.233249999999998</v>
      </c>
      <c r="X45" s="32">
        <v>18.233249999999998</v>
      </c>
      <c r="Y45" s="32">
        <v>18.233249999999998</v>
      </c>
      <c r="Z45" s="32">
        <v>18.233249999999998</v>
      </c>
      <c r="AA45" s="32">
        <v>18.233249999999998</v>
      </c>
      <c r="AB45" s="32"/>
      <c r="AC45" s="32">
        <v>18.233249999999998</v>
      </c>
      <c r="AD45" s="32">
        <v>18.233249999999998</v>
      </c>
      <c r="AE45" s="38">
        <v>18.233249999999998</v>
      </c>
    </row>
    <row r="46" spans="2:31" x14ac:dyDescent="0.25">
      <c r="B46" s="135" t="s">
        <v>5</v>
      </c>
      <c r="C46" t="s">
        <v>389</v>
      </c>
      <c r="G46" s="32">
        <v>2.0190443521499999</v>
      </c>
      <c r="H46" s="32">
        <v>9.7776568921500004</v>
      </c>
      <c r="I46" s="32">
        <v>6.2384463177749998</v>
      </c>
      <c r="J46" s="32">
        <v>16.016103209924999</v>
      </c>
      <c r="K46" s="32">
        <v>21.775625866574998</v>
      </c>
      <c r="L46" s="32">
        <v>32.647069899675003</v>
      </c>
      <c r="M46" s="32">
        <v>45.27403129935</v>
      </c>
      <c r="N46" s="32">
        <v>52.933675581674997</v>
      </c>
      <c r="O46" s="32">
        <v>3.1493928059999998</v>
      </c>
      <c r="P46" s="32">
        <v>3.1493928059999998</v>
      </c>
      <c r="Q46" s="32"/>
      <c r="R46" s="32">
        <v>2.2032457602749997</v>
      </c>
      <c r="S46" s="32">
        <v>3.5562768963749996</v>
      </c>
      <c r="T46" s="32">
        <v>3.6790395452999993</v>
      </c>
      <c r="U46" s="32">
        <v>1.7275548543749999</v>
      </c>
      <c r="V46" s="32">
        <v>0.6563969999999999</v>
      </c>
      <c r="W46" s="32">
        <v>6.5639699999999994</v>
      </c>
      <c r="X46" s="32">
        <v>8.2946755599749995</v>
      </c>
      <c r="Y46" s="32">
        <v>2.5767684731249996</v>
      </c>
      <c r="Z46" s="32">
        <v>2.6883559631249998</v>
      </c>
      <c r="AA46" s="32">
        <v>4.9712883192000001</v>
      </c>
      <c r="AB46" s="32"/>
      <c r="AC46" s="32">
        <v>1.497225147075</v>
      </c>
      <c r="AD46" s="32">
        <v>9.7776568921500004</v>
      </c>
      <c r="AE46" s="38">
        <v>3.1493928059999998</v>
      </c>
    </row>
    <row r="47" spans="2:31" x14ac:dyDescent="0.25">
      <c r="B47" s="135"/>
      <c r="G47" s="32">
        <v>2019044.3521499999</v>
      </c>
      <c r="H47" s="32">
        <v>9777656.8921499997</v>
      </c>
      <c r="I47" s="32">
        <v>6238446.3177749999</v>
      </c>
      <c r="J47" s="32">
        <v>16016103.209925</v>
      </c>
      <c r="K47" s="32">
        <v>21775625.866574999</v>
      </c>
      <c r="L47" s="32">
        <v>32647069.899675004</v>
      </c>
      <c r="M47" s="32">
        <v>45274031.299350001</v>
      </c>
      <c r="N47" s="32">
        <v>52933675.581675</v>
      </c>
      <c r="O47" s="32">
        <v>3149392.8059999999</v>
      </c>
      <c r="P47" s="32">
        <v>3149392.8059999999</v>
      </c>
      <c r="Q47" s="32"/>
      <c r="R47" s="32">
        <v>2203245.7602749998</v>
      </c>
      <c r="S47" s="32">
        <v>3556276.8963749995</v>
      </c>
      <c r="T47" s="32">
        <v>3679039.5452999994</v>
      </c>
      <c r="U47" s="32">
        <v>1727554.8543749999</v>
      </c>
      <c r="V47" s="32">
        <v>656396.99999999988</v>
      </c>
      <c r="W47" s="32">
        <v>6563969.9999999991</v>
      </c>
      <c r="X47" s="32">
        <v>8294675.5599749992</v>
      </c>
      <c r="Y47" s="32">
        <v>2576768.4731249996</v>
      </c>
      <c r="Z47" s="32">
        <v>2688355.9631249998</v>
      </c>
      <c r="AA47" s="32">
        <v>4971288.3191999998</v>
      </c>
      <c r="AB47" s="32"/>
      <c r="AC47" s="32">
        <v>1497225.147075</v>
      </c>
      <c r="AD47" s="32">
        <v>9777656.8921499997</v>
      </c>
      <c r="AE47" s="38">
        <v>3149392.8059999999</v>
      </c>
    </row>
    <row r="48" spans="2:31" x14ac:dyDescent="0.25">
      <c r="B48" s="135" t="s">
        <v>10</v>
      </c>
      <c r="C48" t="s">
        <v>390</v>
      </c>
      <c r="G48" s="32">
        <v>0.20190443521500001</v>
      </c>
      <c r="H48" s="32">
        <v>0.97776568921500007</v>
      </c>
      <c r="I48" s="32">
        <v>0.62384463177750005</v>
      </c>
      <c r="J48" s="32">
        <v>1.6016103209925001</v>
      </c>
      <c r="K48" s="32">
        <v>2.1775625866574999</v>
      </c>
      <c r="L48" s="32">
        <v>3.2647069899675003</v>
      </c>
      <c r="M48" s="32">
        <v>4.5274031299350002</v>
      </c>
      <c r="N48" s="32">
        <v>5.2933675581674997</v>
      </c>
      <c r="O48" s="32">
        <v>0.31493928059999998</v>
      </c>
      <c r="P48" s="32">
        <v>0.31493928059999998</v>
      </c>
      <c r="Q48" s="32"/>
      <c r="R48" s="32">
        <v>0.2203245760275</v>
      </c>
      <c r="S48" s="32">
        <v>0.35562768963749997</v>
      </c>
      <c r="T48" s="32">
        <v>0.36790395452999997</v>
      </c>
      <c r="U48" s="32">
        <v>0.17275548543749999</v>
      </c>
      <c r="V48" s="32">
        <v>6.5639699999999995E-2</v>
      </c>
      <c r="W48" s="32">
        <v>0.65639700000000001</v>
      </c>
      <c r="X48" s="32">
        <v>0.82946755599749999</v>
      </c>
      <c r="Y48" s="32">
        <v>0.25767684731249996</v>
      </c>
      <c r="Z48" s="32">
        <v>0.26883559631249998</v>
      </c>
      <c r="AA48" s="32">
        <v>0.49712883192000001</v>
      </c>
      <c r="AB48" s="32"/>
      <c r="AC48" s="32">
        <v>0.1497225147075</v>
      </c>
      <c r="AD48" s="32">
        <v>0.97776568921500007</v>
      </c>
      <c r="AE48" s="38">
        <v>0.31493928059999998</v>
      </c>
    </row>
    <row r="49" spans="2:31" ht="18" x14ac:dyDescent="0.35">
      <c r="B49" s="135" t="s">
        <v>136</v>
      </c>
      <c r="C49" t="s">
        <v>140</v>
      </c>
      <c r="G49" s="32">
        <v>83.1</v>
      </c>
      <c r="H49" s="32">
        <v>83.1</v>
      </c>
      <c r="I49" s="32">
        <v>83.1</v>
      </c>
      <c r="J49" s="32">
        <v>83.1</v>
      </c>
      <c r="K49" s="32">
        <v>83.1</v>
      </c>
      <c r="L49" s="32">
        <v>83.1</v>
      </c>
      <c r="M49" s="32">
        <v>83.1</v>
      </c>
      <c r="N49" s="32">
        <v>83.1</v>
      </c>
      <c r="O49" s="32">
        <v>83.1</v>
      </c>
      <c r="P49" s="32">
        <v>83.1</v>
      </c>
      <c r="Q49" s="32"/>
      <c r="R49" s="32">
        <v>83.1</v>
      </c>
      <c r="S49" s="32">
        <v>83.1</v>
      </c>
      <c r="T49" s="32">
        <v>83.1</v>
      </c>
      <c r="U49" s="32">
        <v>83.1</v>
      </c>
      <c r="V49" s="32">
        <v>83.1</v>
      </c>
      <c r="W49" s="32">
        <v>83.1</v>
      </c>
      <c r="X49" s="32">
        <v>83.1</v>
      </c>
      <c r="Y49" s="32">
        <v>83.1</v>
      </c>
      <c r="Z49" s="32">
        <v>83.1</v>
      </c>
      <c r="AA49" s="32">
        <v>83.1</v>
      </c>
      <c r="AB49" s="32"/>
      <c r="AC49" s="32">
        <v>83.1</v>
      </c>
      <c r="AD49" s="32">
        <v>83.1</v>
      </c>
      <c r="AE49" s="38">
        <v>83.1</v>
      </c>
    </row>
    <row r="50" spans="2:31" x14ac:dyDescent="0.25">
      <c r="B50" s="135"/>
      <c r="C50" t="s">
        <v>13</v>
      </c>
      <c r="G50" s="32">
        <v>9202.0120200000001</v>
      </c>
      <c r="H50" s="32">
        <v>44562.724020000001</v>
      </c>
      <c r="I50" s="32">
        <v>28432.390769999998</v>
      </c>
      <c r="J50" s="32">
        <v>72995.114789999992</v>
      </c>
      <c r="K50" s="32">
        <v>99244.759409999999</v>
      </c>
      <c r="L50" s="32">
        <v>148792.53609000001</v>
      </c>
      <c r="M50" s="32">
        <v>206341.27218</v>
      </c>
      <c r="N50" s="32">
        <v>241250.92569000003</v>
      </c>
      <c r="O50" s="32">
        <v>14353.6968</v>
      </c>
      <c r="P50" s="32">
        <v>14353.6968</v>
      </c>
      <c r="Q50" s="32"/>
      <c r="R50" s="32">
        <v>10041.529769999999</v>
      </c>
      <c r="S50" s="32">
        <v>16208.11485</v>
      </c>
      <c r="T50" s="32">
        <v>16767.618839999999</v>
      </c>
      <c r="U50" s="32">
        <v>7873.517249999999</v>
      </c>
      <c r="V50" s="32">
        <v>2991.6</v>
      </c>
      <c r="W50" s="32">
        <v>29915.999999999996</v>
      </c>
      <c r="X50" s="32">
        <v>37803.876929999999</v>
      </c>
      <c r="Y50" s="32">
        <v>11743.89975</v>
      </c>
      <c r="Z50" s="32">
        <v>12252.471750000001</v>
      </c>
      <c r="AA50" s="32">
        <v>22657.181760000003</v>
      </c>
      <c r="AB50" s="32"/>
      <c r="AC50" s="32">
        <v>6823.7648099999997</v>
      </c>
      <c r="AD50" s="32">
        <v>44562.724020000001</v>
      </c>
      <c r="AE50" s="38">
        <v>14353.6968</v>
      </c>
    </row>
    <row r="51" spans="2:31" x14ac:dyDescent="0.25">
      <c r="B51" s="135"/>
      <c r="C51" t="s">
        <v>151</v>
      </c>
      <c r="G51" s="32">
        <v>0.7361609616</v>
      </c>
      <c r="H51" s="32">
        <v>3.5650179216</v>
      </c>
      <c r="I51" s="32">
        <v>2.2745912615999999</v>
      </c>
      <c r="J51" s="32">
        <v>5.8396091831999994</v>
      </c>
      <c r="K51" s="32">
        <v>7.9395807527999995</v>
      </c>
      <c r="L51" s="32">
        <v>11.903402887200002</v>
      </c>
      <c r="M51" s="32">
        <v>16.507301774399998</v>
      </c>
      <c r="N51" s="32">
        <v>19.300074055200003</v>
      </c>
      <c r="O51" s="32">
        <v>1.1482957439999999</v>
      </c>
      <c r="P51" s="32">
        <v>1.1482957439999999</v>
      </c>
      <c r="Q51" s="32"/>
      <c r="R51" s="32">
        <v>0.80332238159999991</v>
      </c>
      <c r="S51" s="32">
        <v>1.2966491880000002</v>
      </c>
      <c r="T51" s="32">
        <v>1.3414095071999999</v>
      </c>
      <c r="U51" s="32">
        <v>0.62988137999999994</v>
      </c>
      <c r="V51" s="32">
        <v>0.23932800000000001</v>
      </c>
      <c r="W51" s="32">
        <v>2.3932799999999994</v>
      </c>
      <c r="X51" s="32">
        <v>3.0243101543999997</v>
      </c>
      <c r="Y51" s="32">
        <v>0.93951198000000002</v>
      </c>
      <c r="Z51" s="32">
        <v>0.98019774000000004</v>
      </c>
      <c r="AA51" s="32">
        <v>1.8125745408000002</v>
      </c>
      <c r="AB51" s="32"/>
      <c r="AC51" s="32">
        <v>0.54590118479999994</v>
      </c>
      <c r="AD51" s="32">
        <v>3.5650179216</v>
      </c>
      <c r="AE51" s="38">
        <v>1.1482957439999999</v>
      </c>
    </row>
    <row r="52" spans="2:31" x14ac:dyDescent="0.25">
      <c r="B52" s="135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8"/>
    </row>
    <row r="53" spans="2:31" ht="18" x14ac:dyDescent="0.35">
      <c r="B53" s="135" t="s">
        <v>375</v>
      </c>
      <c r="C53" t="s">
        <v>103</v>
      </c>
      <c r="G53" s="32">
        <v>671.11636363636364</v>
      </c>
      <c r="H53" s="32">
        <v>3250.025454545455</v>
      </c>
      <c r="I53" s="32">
        <v>3110.4245454545453</v>
      </c>
      <c r="J53" s="32">
        <v>7985.4627272727266</v>
      </c>
      <c r="K53" s="32">
        <v>10857.10090909091</v>
      </c>
      <c r="L53" s="32">
        <v>16277.490000000002</v>
      </c>
      <c r="M53" s="32">
        <v>22573.161818181819</v>
      </c>
      <c r="N53" s="32">
        <v>26392.180909090908</v>
      </c>
      <c r="O53" s="32">
        <v>1570.2545454545452</v>
      </c>
      <c r="P53" s="32">
        <v>1570.2545454545452</v>
      </c>
      <c r="Q53" s="32"/>
      <c r="R53" s="32">
        <v>1098.5154545454545</v>
      </c>
      <c r="S53" s="32">
        <v>1773.1227272727272</v>
      </c>
      <c r="T53" s="32">
        <v>1834.3309090909088</v>
      </c>
      <c r="U53" s="32">
        <v>861.34090909090912</v>
      </c>
      <c r="V53" s="32">
        <v>327.27272727272725</v>
      </c>
      <c r="W53" s="32">
        <v>3272.727272727273</v>
      </c>
      <c r="X53" s="32">
        <v>4135.6390909090906</v>
      </c>
      <c r="Y53" s="32">
        <v>1284.75</v>
      </c>
      <c r="Z53" s="32">
        <v>1340.3863636363637</v>
      </c>
      <c r="AA53" s="32">
        <v>2478.6327272727276</v>
      </c>
      <c r="AB53" s="32"/>
      <c r="AC53" s="32">
        <v>497.66727272727275</v>
      </c>
      <c r="AD53" s="32">
        <v>3250.025454545455</v>
      </c>
      <c r="AE53" s="38">
        <v>1570.2545454545452</v>
      </c>
    </row>
    <row r="54" spans="2:31" x14ac:dyDescent="0.25">
      <c r="B54" s="135" t="s">
        <v>376</v>
      </c>
      <c r="C54" t="s">
        <v>377</v>
      </c>
      <c r="G54" s="32">
        <v>2</v>
      </c>
      <c r="H54" s="32">
        <v>2</v>
      </c>
      <c r="I54" s="32">
        <v>3</v>
      </c>
      <c r="J54" s="32">
        <v>3</v>
      </c>
      <c r="K54" s="32">
        <v>3</v>
      </c>
      <c r="L54" s="32">
        <v>3</v>
      </c>
      <c r="M54" s="32">
        <v>3</v>
      </c>
      <c r="N54" s="32">
        <v>3</v>
      </c>
      <c r="O54" s="32">
        <v>3</v>
      </c>
      <c r="P54" s="32">
        <v>3</v>
      </c>
      <c r="Q54" s="32"/>
      <c r="R54" s="32">
        <v>3</v>
      </c>
      <c r="S54" s="32">
        <v>3</v>
      </c>
      <c r="T54" s="32">
        <v>3</v>
      </c>
      <c r="U54" s="32">
        <v>3</v>
      </c>
      <c r="V54" s="32">
        <v>3</v>
      </c>
      <c r="W54" s="32">
        <v>3</v>
      </c>
      <c r="X54" s="32">
        <v>3</v>
      </c>
      <c r="Y54" s="32">
        <v>3</v>
      </c>
      <c r="Z54" s="32">
        <v>3</v>
      </c>
      <c r="AA54" s="32">
        <v>3</v>
      </c>
      <c r="AB54" s="32"/>
      <c r="AC54" s="32">
        <v>2</v>
      </c>
      <c r="AD54" s="32">
        <v>2</v>
      </c>
      <c r="AE54" s="38">
        <v>3</v>
      </c>
    </row>
    <row r="55" spans="2:31" ht="18" x14ac:dyDescent="0.35">
      <c r="B55" s="135" t="s">
        <v>5</v>
      </c>
      <c r="C55" t="s">
        <v>387</v>
      </c>
      <c r="G55" s="32">
        <v>418152.47269090911</v>
      </c>
      <c r="H55" s="32">
        <v>2024993.3599636366</v>
      </c>
      <c r="I55" s="32">
        <v>1938012.2215363637</v>
      </c>
      <c r="J55" s="32">
        <v>4975502.2614818178</v>
      </c>
      <c r="K55" s="32">
        <v>6764733.863427273</v>
      </c>
      <c r="L55" s="32">
        <v>10142015.694300001</v>
      </c>
      <c r="M55" s="32">
        <v>14064659.934054544</v>
      </c>
      <c r="N55" s="32">
        <v>16444176.159027269</v>
      </c>
      <c r="O55" s="32">
        <v>978378.49963636347</v>
      </c>
      <c r="P55" s="32">
        <v>978378.49963636347</v>
      </c>
      <c r="Q55" s="32"/>
      <c r="R55" s="32">
        <v>684452.02426363633</v>
      </c>
      <c r="S55" s="32">
        <v>1104779.5776818183</v>
      </c>
      <c r="T55" s="32">
        <v>1142916.5595272724</v>
      </c>
      <c r="U55" s="32">
        <v>536675.68022727268</v>
      </c>
      <c r="V55" s="32">
        <v>203913.81818181818</v>
      </c>
      <c r="W55" s="32">
        <v>2039138.1818181821</v>
      </c>
      <c r="X55" s="32">
        <v>2576792.6483727265</v>
      </c>
      <c r="Y55" s="32">
        <v>800489.18249999988</v>
      </c>
      <c r="Z55" s="32">
        <v>835154.53159090912</v>
      </c>
      <c r="AA55" s="32">
        <v>1544361.6933818182</v>
      </c>
      <c r="AB55" s="32"/>
      <c r="AC55" s="32">
        <v>310081.54761818185</v>
      </c>
      <c r="AD55" s="32">
        <v>2024993.3599636366</v>
      </c>
      <c r="AE55" s="38">
        <v>978378.49963636347</v>
      </c>
    </row>
    <row r="56" spans="2:31" x14ac:dyDescent="0.25">
      <c r="B56" s="135" t="s">
        <v>5</v>
      </c>
      <c r="C56" t="s">
        <v>146</v>
      </c>
      <c r="G56" s="32">
        <v>0.4181524726909091</v>
      </c>
      <c r="H56" s="32">
        <v>2.0249933599636365</v>
      </c>
      <c r="I56" s="32">
        <v>1.9380122215363638</v>
      </c>
      <c r="J56" s="32">
        <v>4.9755022614818181</v>
      </c>
      <c r="K56" s="32">
        <v>6.7647338634272733</v>
      </c>
      <c r="L56" s="32">
        <v>10.142015694300001</v>
      </c>
      <c r="M56" s="32">
        <v>14.064659934054545</v>
      </c>
      <c r="N56" s="32">
        <v>16.444176159027268</v>
      </c>
      <c r="O56" s="32">
        <v>0.97837849963636347</v>
      </c>
      <c r="P56" s="32">
        <v>0.97837849963636347</v>
      </c>
      <c r="Q56" s="32"/>
      <c r="R56" s="32">
        <v>0.68445202426363627</v>
      </c>
      <c r="S56" s="32">
        <v>1.1047795776818183</v>
      </c>
      <c r="T56" s="32">
        <v>1.1429165595272723</v>
      </c>
      <c r="U56" s="32">
        <v>0.53667568022727263</v>
      </c>
      <c r="V56" s="32">
        <v>0.20391381818181817</v>
      </c>
      <c r="W56" s="32">
        <v>2.0391381818181822</v>
      </c>
      <c r="X56" s="32">
        <v>2.5767926483727264</v>
      </c>
      <c r="Y56" s="32">
        <v>0.8004891824999999</v>
      </c>
      <c r="Z56" s="32">
        <v>0.83515453159090913</v>
      </c>
      <c r="AA56" s="32">
        <v>1.5443616933818183</v>
      </c>
      <c r="AB56" s="32"/>
      <c r="AC56" s="32">
        <v>0.31008154761818185</v>
      </c>
      <c r="AD56" s="32">
        <v>2.0249933599636365</v>
      </c>
      <c r="AE56" s="38">
        <v>0.97837849963636347</v>
      </c>
    </row>
    <row r="57" spans="2:31" x14ac:dyDescent="0.25">
      <c r="B57" s="135" t="s">
        <v>10</v>
      </c>
      <c r="C57" t="s">
        <v>151</v>
      </c>
      <c r="G57" s="32">
        <v>2.0907623634545458E-2</v>
      </c>
      <c r="H57" s="32">
        <v>0.10124966799818183</v>
      </c>
      <c r="I57" s="32">
        <v>9.6900611076818188E-2</v>
      </c>
      <c r="J57" s="32">
        <v>0.24877511307409092</v>
      </c>
      <c r="K57" s="32">
        <v>0.33823669317136368</v>
      </c>
      <c r="L57" s="32">
        <v>0.50710078471500009</v>
      </c>
      <c r="M57" s="32">
        <v>0.70323299670272732</v>
      </c>
      <c r="N57" s="32">
        <v>0.82220880795136342</v>
      </c>
      <c r="O57" s="32">
        <v>4.8918924981818178E-2</v>
      </c>
      <c r="P57" s="32">
        <v>4.8918924981818178E-2</v>
      </c>
      <c r="Q57" s="32"/>
      <c r="R57" s="32">
        <v>3.4222601213181818E-2</v>
      </c>
      <c r="S57" s="32">
        <v>5.523897888409092E-2</v>
      </c>
      <c r="T57" s="32">
        <v>5.7145827976363618E-2</v>
      </c>
      <c r="U57" s="32">
        <v>2.6833784011363632E-2</v>
      </c>
      <c r="V57" s="32">
        <v>1.0195690909090909E-2</v>
      </c>
      <c r="W57" s="32">
        <v>0.10195690909090911</v>
      </c>
      <c r="X57" s="32">
        <v>0.12883963241863633</v>
      </c>
      <c r="Y57" s="32">
        <v>4.0024459124999995E-2</v>
      </c>
      <c r="Z57" s="32">
        <v>4.1757726579545462E-2</v>
      </c>
      <c r="AA57" s="32">
        <v>7.7218084669090914E-2</v>
      </c>
      <c r="AB57" s="32"/>
      <c r="AC57" s="32">
        <v>1.5504077380909094E-2</v>
      </c>
      <c r="AD57" s="32">
        <v>0.10124966799818183</v>
      </c>
      <c r="AE57" s="38">
        <v>4.8918924981818178E-2</v>
      </c>
    </row>
    <row r="58" spans="2:31" x14ac:dyDescent="0.25">
      <c r="B58" s="135"/>
      <c r="G58" s="32">
        <v>20907.623634545456</v>
      </c>
      <c r="H58" s="32">
        <v>101249.66799818183</v>
      </c>
      <c r="I58" s="32">
        <v>96900.611076818182</v>
      </c>
      <c r="J58" s="32">
        <v>248775.11307409091</v>
      </c>
      <c r="K58" s="32">
        <v>338236.69317136367</v>
      </c>
      <c r="L58" s="32">
        <v>507100.78471500007</v>
      </c>
      <c r="M58" s="32">
        <v>703232.99670272728</v>
      </c>
      <c r="N58" s="32">
        <v>822208.80795136339</v>
      </c>
      <c r="O58" s="32">
        <v>48918.924981818178</v>
      </c>
      <c r="P58" s="32">
        <v>48918.924981818178</v>
      </c>
      <c r="Q58" s="32"/>
      <c r="R58" s="32">
        <v>34222.601213181821</v>
      </c>
      <c r="S58" s="32">
        <v>55238.978884090917</v>
      </c>
      <c r="T58" s="32">
        <v>57145.827976363616</v>
      </c>
      <c r="U58" s="32">
        <v>26833.78401136363</v>
      </c>
      <c r="V58" s="32">
        <v>10195.690909090908</v>
      </c>
      <c r="W58" s="32">
        <v>101956.90909090912</v>
      </c>
      <c r="X58" s="32">
        <v>128839.63241863633</v>
      </c>
      <c r="Y58" s="32">
        <v>40024.459124999994</v>
      </c>
      <c r="Z58" s="32">
        <v>41757.726579545459</v>
      </c>
      <c r="AA58" s="32">
        <v>77218.084669090909</v>
      </c>
      <c r="AB58" s="32"/>
      <c r="AC58" s="32">
        <v>15504.077380909093</v>
      </c>
      <c r="AD58" s="32">
        <v>101249.66799818183</v>
      </c>
      <c r="AE58" s="38">
        <v>48918.924981818178</v>
      </c>
    </row>
    <row r="59" spans="2:31" x14ac:dyDescent="0.25">
      <c r="B59" s="135" t="s">
        <v>391</v>
      </c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8"/>
    </row>
    <row r="60" spans="2:31" x14ac:dyDescent="0.25">
      <c r="B60" s="135" t="s">
        <v>5</v>
      </c>
      <c r="C60" t="s">
        <v>146</v>
      </c>
      <c r="G60" s="32"/>
      <c r="H60" s="32"/>
      <c r="I60" s="32"/>
      <c r="J60" s="32"/>
      <c r="K60" s="32"/>
      <c r="L60" s="32"/>
      <c r="M60" s="32"/>
      <c r="N60" s="32"/>
      <c r="O60" s="32">
        <v>0.16268386679999999</v>
      </c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8">
        <v>0.16268386679999999</v>
      </c>
    </row>
    <row r="61" spans="2:31" x14ac:dyDescent="0.25">
      <c r="B61" s="135" t="s">
        <v>17</v>
      </c>
      <c r="C61" t="s">
        <v>392</v>
      </c>
      <c r="G61" s="32"/>
      <c r="H61" s="32"/>
      <c r="I61" s="32"/>
      <c r="J61" s="32"/>
      <c r="K61" s="32"/>
      <c r="L61" s="32"/>
      <c r="M61" s="32"/>
      <c r="N61" s="32"/>
      <c r="O61" s="32">
        <v>6.4656408599999993E-2</v>
      </c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8">
        <v>6.4656408599999993E-2</v>
      </c>
    </row>
    <row r="62" spans="2:31" ht="15.75" thickBot="1" x14ac:dyDescent="0.3">
      <c r="B62" s="1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8"/>
    </row>
    <row r="63" spans="2:31" ht="15.75" thickBot="1" x14ac:dyDescent="0.3">
      <c r="B63" s="226" t="s">
        <v>399</v>
      </c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8"/>
    </row>
    <row r="64" spans="2:31" x14ac:dyDescent="0.25">
      <c r="B64" s="136" t="s">
        <v>5</v>
      </c>
      <c r="C64" s="143" t="s">
        <v>146</v>
      </c>
      <c r="D64" s="143"/>
      <c r="E64" s="143"/>
      <c r="F64" s="143"/>
      <c r="G64" s="144">
        <v>4.3068087115283795</v>
      </c>
      <c r="H64" s="144">
        <v>17.80782529525872</v>
      </c>
      <c r="I64" s="144">
        <v>18.51254854127906</v>
      </c>
      <c r="J64" s="144">
        <v>45.64756550254161</v>
      </c>
      <c r="K64" s="144">
        <v>61.251895217337832</v>
      </c>
      <c r="L64" s="144">
        <v>90.610214440150742</v>
      </c>
      <c r="M64" s="144">
        <v>124.48690319234524</v>
      </c>
      <c r="N64" s="144">
        <v>145.01916471967974</v>
      </c>
      <c r="O64" s="144">
        <v>7.0153865846888213</v>
      </c>
      <c r="P64" s="144">
        <v>7.2730556293977635</v>
      </c>
      <c r="Q64" s="144"/>
      <c r="R64" s="144">
        <v>4.319607369915369</v>
      </c>
      <c r="S64" s="144">
        <v>7.3859878863092758</v>
      </c>
      <c r="T64" s="144">
        <v>7.5468875170797283</v>
      </c>
      <c r="U64" s="144">
        <v>3.6961401199790052</v>
      </c>
      <c r="V64" s="144">
        <v>1.3796081593176881</v>
      </c>
      <c r="W64" s="144">
        <v>12.988829246167104</v>
      </c>
      <c r="X64" s="144">
        <v>16.070985719652612</v>
      </c>
      <c r="Y64" s="144">
        <v>5.2468695423124698</v>
      </c>
      <c r="Z64" s="144">
        <v>5.8235736495853221</v>
      </c>
      <c r="AA64" s="144">
        <v>10.077511247844241</v>
      </c>
      <c r="AB64" s="144"/>
      <c r="AC64" s="144">
        <v>3.2392162800699142</v>
      </c>
      <c r="AD64" s="144">
        <v>17.80782529525872</v>
      </c>
      <c r="AE64" s="145">
        <v>7.0153865846888213</v>
      </c>
    </row>
    <row r="65" spans="2:31" x14ac:dyDescent="0.25">
      <c r="B65" s="136" t="s">
        <v>10</v>
      </c>
      <c r="C65" s="143" t="s">
        <v>151</v>
      </c>
      <c r="D65" s="143"/>
      <c r="E65" s="143"/>
      <c r="F65" s="143"/>
      <c r="G65" s="144">
        <v>1.1285775923951453</v>
      </c>
      <c r="H65" s="144">
        <v>2.8783063495267385</v>
      </c>
      <c r="I65" s="144">
        <v>12.851533638554315</v>
      </c>
      <c r="J65" s="144">
        <v>32.419972191230585</v>
      </c>
      <c r="K65" s="144">
        <v>43.760479825208868</v>
      </c>
      <c r="L65" s="144">
        <v>65.396212824838514</v>
      </c>
      <c r="M65" s="144">
        <v>90.63138643236573</v>
      </c>
      <c r="N65" s="144">
        <v>106.07327274668687</v>
      </c>
      <c r="O65" s="144">
        <v>1.9027925570805078</v>
      </c>
      <c r="P65" s="144">
        <v>2.6595053337060111</v>
      </c>
      <c r="Q65" s="144"/>
      <c r="R65" s="144">
        <v>0.61747377801066539</v>
      </c>
      <c r="S65" s="144">
        <v>1.5403453760152006</v>
      </c>
      <c r="T65" s="144">
        <v>1.5896054684935639</v>
      </c>
      <c r="U65" s="144">
        <v>0.62863610112835833</v>
      </c>
      <c r="V65" s="144">
        <v>0.22581604743774544</v>
      </c>
      <c r="W65" s="144">
        <v>2.3260250248429095</v>
      </c>
      <c r="X65" s="144">
        <v>2.3169554887345361</v>
      </c>
      <c r="Y65" s="144">
        <v>0.75058407321029985</v>
      </c>
      <c r="Z65" s="144">
        <v>1.4920266275167411</v>
      </c>
      <c r="AA65" s="144">
        <v>1.9329952169074909</v>
      </c>
      <c r="AB65" s="144"/>
      <c r="AC65" s="144">
        <v>0.84455074224760918</v>
      </c>
      <c r="AD65" s="144">
        <v>2.8783063495267385</v>
      </c>
      <c r="AE65" s="145">
        <v>1.9027925570805078</v>
      </c>
    </row>
    <row r="66" spans="2:31" x14ac:dyDescent="0.25">
      <c r="B66" s="136" t="s">
        <v>20</v>
      </c>
      <c r="C66" s="143" t="s">
        <v>151</v>
      </c>
      <c r="D66" s="143"/>
      <c r="E66" s="143"/>
      <c r="F66" s="143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5"/>
    </row>
    <row r="67" spans="2:31" ht="15.75" thickBot="1" x14ac:dyDescent="0.3">
      <c r="B67" s="146" t="s">
        <v>12</v>
      </c>
      <c r="C67" s="147" t="s">
        <v>13</v>
      </c>
      <c r="D67" s="147"/>
      <c r="E67" s="147"/>
      <c r="F67" s="147"/>
      <c r="G67" s="183">
        <v>9202.0120200000001</v>
      </c>
      <c r="H67" s="183">
        <v>44562.724020000001</v>
      </c>
      <c r="I67" s="183">
        <v>28432.390769999998</v>
      </c>
      <c r="J67" s="183">
        <v>72995.114789999992</v>
      </c>
      <c r="K67" s="183">
        <v>99244.759409999999</v>
      </c>
      <c r="L67" s="183">
        <v>148792.53609000001</v>
      </c>
      <c r="M67" s="183">
        <v>206341.27218</v>
      </c>
      <c r="N67" s="183">
        <v>241250.92569000003</v>
      </c>
      <c r="O67" s="183">
        <v>14353.6968</v>
      </c>
      <c r="P67" s="183">
        <v>14353.6968</v>
      </c>
      <c r="Q67" s="183"/>
      <c r="R67" s="183">
        <v>10041.529769999999</v>
      </c>
      <c r="S67" s="183">
        <v>16208.11485</v>
      </c>
      <c r="T67" s="183">
        <v>16767.618839999999</v>
      </c>
      <c r="U67" s="183">
        <v>7873.517249999999</v>
      </c>
      <c r="V67" s="183">
        <v>2991.6</v>
      </c>
      <c r="W67" s="183">
        <v>29915.999999999996</v>
      </c>
      <c r="X67" s="183">
        <v>37803.876929999999</v>
      </c>
      <c r="Y67" s="183">
        <v>11743.89975</v>
      </c>
      <c r="Z67" s="183">
        <v>12252.471750000001</v>
      </c>
      <c r="AA67" s="183">
        <v>22657.181760000003</v>
      </c>
      <c r="AB67" s="183"/>
      <c r="AC67" s="183">
        <v>6823.7648099999997</v>
      </c>
      <c r="AD67" s="183">
        <v>44562.724020000001</v>
      </c>
      <c r="AE67" s="184">
        <v>14353.6968</v>
      </c>
    </row>
  </sheetData>
  <mergeCells count="7">
    <mergeCell ref="B63:AE63"/>
    <mergeCell ref="B42:AE42"/>
    <mergeCell ref="B8:AE8"/>
    <mergeCell ref="D2:G2"/>
    <mergeCell ref="E3:F3"/>
    <mergeCell ref="E4:F4"/>
    <mergeCell ref="I9:N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19"/>
  <sheetViews>
    <sheetView zoomScale="70" zoomScaleNormal="70" workbookViewId="0">
      <pane xSplit="5" topLeftCell="F1" activePane="topRight" state="frozen"/>
      <selection pane="topRight" sqref="A1:E1"/>
    </sheetView>
  </sheetViews>
  <sheetFormatPr baseColWidth="10" defaultColWidth="10.85546875" defaultRowHeight="15" x14ac:dyDescent="0.25"/>
  <cols>
    <col min="1" max="1" width="18.140625" style="92" bestFit="1" customWidth="1"/>
    <col min="2" max="2" width="31.7109375" style="92" bestFit="1" customWidth="1"/>
    <col min="3" max="3" width="16.28515625" style="92" bestFit="1" customWidth="1"/>
    <col min="4" max="4" width="10.85546875" style="92"/>
    <col min="5" max="5" width="14.28515625" style="92" bestFit="1" customWidth="1"/>
    <col min="6" max="7" width="10.85546875" style="92"/>
    <col min="8" max="48" width="11.28515625" style="92" bestFit="1" customWidth="1"/>
    <col min="49" max="16384" width="10.85546875" style="92"/>
  </cols>
  <sheetData>
    <row r="1" spans="1:48" ht="32.25" customHeight="1" x14ac:dyDescent="0.25">
      <c r="A1" s="202" t="s">
        <v>421</v>
      </c>
      <c r="B1" s="201"/>
      <c r="C1" s="201"/>
      <c r="D1" s="201"/>
      <c r="E1" s="201"/>
    </row>
    <row r="2" spans="1:48" ht="15.75" thickBot="1" x14ac:dyDescent="0.3">
      <c r="A2" s="74" t="s">
        <v>450</v>
      </c>
      <c r="B2" s="74" t="s">
        <v>1</v>
      </c>
      <c r="C2" s="74" t="s">
        <v>2</v>
      </c>
      <c r="D2" s="74" t="s">
        <v>3</v>
      </c>
      <c r="E2" s="75" t="s">
        <v>4</v>
      </c>
      <c r="F2" s="74">
        <v>2028</v>
      </c>
      <c r="G2" s="74">
        <v>2029</v>
      </c>
      <c r="H2" s="74">
        <v>2030</v>
      </c>
      <c r="I2" s="74">
        <v>2031</v>
      </c>
      <c r="J2" s="74">
        <v>2032</v>
      </c>
      <c r="K2" s="74">
        <v>2033</v>
      </c>
      <c r="L2" s="74">
        <v>2034</v>
      </c>
      <c r="M2" s="74">
        <v>2035</v>
      </c>
      <c r="N2" s="74">
        <v>2036</v>
      </c>
      <c r="O2" s="74">
        <v>2037</v>
      </c>
      <c r="P2" s="74">
        <v>2038</v>
      </c>
      <c r="Q2" s="74">
        <v>2039</v>
      </c>
      <c r="R2" s="74">
        <v>2040</v>
      </c>
      <c r="S2" s="74">
        <v>2041</v>
      </c>
      <c r="T2" s="74">
        <v>2042</v>
      </c>
      <c r="U2" s="74">
        <v>2043</v>
      </c>
      <c r="V2" s="74">
        <v>2044</v>
      </c>
      <c r="W2" s="74">
        <v>2045</v>
      </c>
      <c r="X2" s="74">
        <v>2046</v>
      </c>
      <c r="Y2" s="74">
        <v>2047</v>
      </c>
      <c r="Z2" s="74">
        <v>2048</v>
      </c>
      <c r="AA2" s="74">
        <v>2049</v>
      </c>
      <c r="AB2" s="74">
        <v>2050</v>
      </c>
      <c r="AC2" s="74">
        <v>2051</v>
      </c>
      <c r="AD2" s="74">
        <v>2052</v>
      </c>
      <c r="AE2" s="74">
        <v>2053</v>
      </c>
      <c r="AF2" s="74">
        <v>2054</v>
      </c>
      <c r="AG2" s="74">
        <v>2055</v>
      </c>
      <c r="AH2" s="74">
        <v>2056</v>
      </c>
      <c r="AI2" s="74">
        <v>2057</v>
      </c>
      <c r="AJ2" s="74">
        <v>2058</v>
      </c>
      <c r="AK2" s="74">
        <v>2059</v>
      </c>
      <c r="AL2" s="74">
        <v>2060</v>
      </c>
      <c r="AM2" s="74">
        <v>2061</v>
      </c>
      <c r="AN2" s="74">
        <v>2062</v>
      </c>
      <c r="AO2" s="74">
        <v>2063</v>
      </c>
      <c r="AP2" s="74">
        <v>2064</v>
      </c>
      <c r="AQ2" s="74">
        <v>2065</v>
      </c>
      <c r="AR2" s="74">
        <v>2066</v>
      </c>
      <c r="AS2" s="74">
        <v>2067</v>
      </c>
      <c r="AT2" s="74">
        <v>2068</v>
      </c>
      <c r="AU2" s="74">
        <v>2069</v>
      </c>
      <c r="AV2" s="75">
        <v>2070</v>
      </c>
    </row>
    <row r="3" spans="1:48" x14ac:dyDescent="0.25">
      <c r="A3"/>
      <c r="B3" s="62" t="s">
        <v>33</v>
      </c>
      <c r="C3" t="s">
        <v>34</v>
      </c>
      <c r="D3"/>
      <c r="E3" s="7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 s="72"/>
    </row>
    <row r="4" spans="1:48" x14ac:dyDescent="0.25">
      <c r="A4"/>
      <c r="B4" s="62"/>
      <c r="C4"/>
      <c r="D4" t="s">
        <v>35</v>
      </c>
      <c r="E4" s="72" t="s">
        <v>7</v>
      </c>
      <c r="F4"/>
      <c r="G4"/>
      <c r="H4" s="2">
        <v>53.132446808510629</v>
      </c>
      <c r="I4" s="2">
        <v>57.151534589665644</v>
      </c>
      <c r="J4" s="2">
        <v>61.170622370820659</v>
      </c>
      <c r="K4" s="2">
        <v>65.189710151975675</v>
      </c>
      <c r="L4" s="2">
        <v>69.208797933130683</v>
      </c>
      <c r="M4" s="2">
        <v>73.227885714285705</v>
      </c>
      <c r="N4" s="2">
        <v>73.485124360902248</v>
      </c>
      <c r="O4" s="2">
        <v>73.74236300751879</v>
      </c>
      <c r="P4" s="2">
        <v>73.999601654135333</v>
      </c>
      <c r="Q4" s="2">
        <v>74.256840300751875</v>
      </c>
      <c r="R4" s="2">
        <v>74.514078947368418</v>
      </c>
      <c r="S4" s="2">
        <v>84.366609499358148</v>
      </c>
      <c r="T4" s="2">
        <v>94.219140051347878</v>
      </c>
      <c r="U4" s="2">
        <v>104.07167060333761</v>
      </c>
      <c r="V4" s="2">
        <v>113.92420115532734</v>
      </c>
      <c r="W4" s="2">
        <v>123.77673170731705</v>
      </c>
      <c r="X4" s="2">
        <v>125.39473788383926</v>
      </c>
      <c r="Y4" s="2">
        <v>127.01274406036146</v>
      </c>
      <c r="Z4" s="2">
        <v>128.63075023688367</v>
      </c>
      <c r="AA4" s="2">
        <v>130.24875641340589</v>
      </c>
      <c r="AB4" s="2">
        <v>131.86676258992807</v>
      </c>
      <c r="AC4" s="2">
        <v>134.53596007194244</v>
      </c>
      <c r="AD4" s="2">
        <v>137.20515755395681</v>
      </c>
      <c r="AE4" s="2">
        <v>139.87435503597118</v>
      </c>
      <c r="AF4" s="2">
        <v>142.54355251798555</v>
      </c>
      <c r="AG4" s="2">
        <v>145.21274999999997</v>
      </c>
      <c r="AH4" s="2">
        <v>143.98559999999998</v>
      </c>
      <c r="AI4" s="2">
        <v>142.75844999999998</v>
      </c>
      <c r="AJ4" s="2">
        <v>141.53129999999999</v>
      </c>
      <c r="AK4" s="2">
        <v>140.30414999999999</v>
      </c>
      <c r="AL4" s="2">
        <v>139.077</v>
      </c>
      <c r="AM4" s="2">
        <v>139.077</v>
      </c>
      <c r="AN4" s="2">
        <v>139.077</v>
      </c>
      <c r="AO4" s="2">
        <v>139.077</v>
      </c>
      <c r="AP4" s="2">
        <v>139.077</v>
      </c>
      <c r="AQ4" s="2">
        <v>139.077</v>
      </c>
      <c r="AR4" s="2">
        <v>139.077</v>
      </c>
      <c r="AS4" s="2">
        <v>139.077</v>
      </c>
      <c r="AT4" s="2">
        <v>139.077</v>
      </c>
      <c r="AU4" s="2">
        <v>139.077</v>
      </c>
      <c r="AV4" s="95">
        <v>139.077</v>
      </c>
    </row>
    <row r="5" spans="1:48" x14ac:dyDescent="0.25">
      <c r="A5"/>
      <c r="B5" s="62"/>
      <c r="C5"/>
      <c r="D5" t="s">
        <v>35</v>
      </c>
      <c r="E5" s="72" t="s">
        <v>8</v>
      </c>
      <c r="F5"/>
      <c r="G5"/>
      <c r="H5" s="2">
        <v>58.075000000000003</v>
      </c>
      <c r="I5" s="2">
        <v>63.266400000000004</v>
      </c>
      <c r="J5" s="2">
        <v>68.457800000000006</v>
      </c>
      <c r="K5" s="2">
        <v>73.649200000000008</v>
      </c>
      <c r="L5" s="2">
        <v>78.840600000000009</v>
      </c>
      <c r="M5" s="2">
        <v>84.032000000000011</v>
      </c>
      <c r="N5" s="2">
        <v>85.203600000000009</v>
      </c>
      <c r="O5" s="2">
        <v>86.375200000000007</v>
      </c>
      <c r="P5" s="2">
        <v>87.546800000000005</v>
      </c>
      <c r="Q5" s="2">
        <v>88.718400000000003</v>
      </c>
      <c r="R5" s="2">
        <v>89.89</v>
      </c>
      <c r="S5" s="2">
        <v>103.3028</v>
      </c>
      <c r="T5" s="2">
        <v>116.71560000000001</v>
      </c>
      <c r="U5" s="2">
        <v>130.1284</v>
      </c>
      <c r="V5" s="2">
        <v>143.5412</v>
      </c>
      <c r="W5" s="2">
        <v>156.95400000000001</v>
      </c>
      <c r="X5" s="2">
        <v>160.81220000000002</v>
      </c>
      <c r="Y5" s="2">
        <v>164.67040000000003</v>
      </c>
      <c r="Z5" s="2">
        <v>168.52860000000004</v>
      </c>
      <c r="AA5" s="2">
        <v>172.38680000000005</v>
      </c>
      <c r="AB5" s="2">
        <v>176.245</v>
      </c>
      <c r="AC5" s="2">
        <v>179.71940000000001</v>
      </c>
      <c r="AD5" s="2">
        <v>183.19380000000001</v>
      </c>
      <c r="AE5" s="2">
        <v>186.66820000000001</v>
      </c>
      <c r="AF5" s="2">
        <v>190.14260000000002</v>
      </c>
      <c r="AG5" s="2">
        <v>193.61699999999999</v>
      </c>
      <c r="AH5" s="2">
        <v>191.98079999999999</v>
      </c>
      <c r="AI5" s="2">
        <v>190.34459999999999</v>
      </c>
      <c r="AJ5" s="2">
        <v>188.70839999999998</v>
      </c>
      <c r="AK5" s="2">
        <v>187.07219999999998</v>
      </c>
      <c r="AL5" s="2">
        <v>185.43600000000001</v>
      </c>
      <c r="AM5" s="2">
        <v>185.43600000000001</v>
      </c>
      <c r="AN5" s="2">
        <v>185.43600000000001</v>
      </c>
      <c r="AO5" s="2">
        <v>185.43600000000001</v>
      </c>
      <c r="AP5" s="2">
        <v>185.43600000000001</v>
      </c>
      <c r="AQ5" s="2">
        <v>185.43600000000001</v>
      </c>
      <c r="AR5" s="2">
        <v>185.43600000000001</v>
      </c>
      <c r="AS5" s="2">
        <v>185.43600000000001</v>
      </c>
      <c r="AT5" s="2">
        <v>185.43600000000001</v>
      </c>
      <c r="AU5" s="2">
        <v>185.43600000000001</v>
      </c>
      <c r="AV5" s="95">
        <v>185.43600000000001</v>
      </c>
    </row>
    <row r="6" spans="1:48" x14ac:dyDescent="0.25">
      <c r="A6" s="78"/>
      <c r="B6" s="79"/>
      <c r="C6" s="78"/>
      <c r="D6" s="78" t="s">
        <v>35</v>
      </c>
      <c r="E6" s="80" t="s">
        <v>9</v>
      </c>
      <c r="F6" s="78"/>
      <c r="G6" s="78"/>
      <c r="H6" s="81">
        <v>63.017553191489355</v>
      </c>
      <c r="I6" s="81">
        <v>69.141173981762918</v>
      </c>
      <c r="J6" s="81">
        <v>75.264794772036481</v>
      </c>
      <c r="K6" s="81">
        <v>81.388415562310044</v>
      </c>
      <c r="L6" s="81">
        <v>87.512036352583607</v>
      </c>
      <c r="M6" s="81">
        <v>93.635657142857141</v>
      </c>
      <c r="N6" s="81">
        <v>95.961709924812027</v>
      </c>
      <c r="O6" s="81">
        <v>98.287762706766912</v>
      </c>
      <c r="P6" s="81">
        <v>100.6138154887218</v>
      </c>
      <c r="Q6" s="81">
        <v>102.93986827067668</v>
      </c>
      <c r="R6" s="81">
        <v>105.2659210526316</v>
      </c>
      <c r="S6" s="81">
        <v>121.9837807445443</v>
      </c>
      <c r="T6" s="81">
        <v>138.70164043645701</v>
      </c>
      <c r="U6" s="81">
        <v>155.41950012836972</v>
      </c>
      <c r="V6" s="81">
        <v>172.13735982028243</v>
      </c>
      <c r="W6" s="81">
        <v>188.85521951219511</v>
      </c>
      <c r="X6" s="81">
        <v>195.20882309177045</v>
      </c>
      <c r="Y6" s="81">
        <v>201.5624266713458</v>
      </c>
      <c r="Z6" s="81">
        <v>207.91603025092115</v>
      </c>
      <c r="AA6" s="81">
        <v>214.2696338304965</v>
      </c>
      <c r="AB6" s="81">
        <v>220.62323741007191</v>
      </c>
      <c r="AC6" s="81">
        <v>224.90283992805752</v>
      </c>
      <c r="AD6" s="81">
        <v>229.18244244604313</v>
      </c>
      <c r="AE6" s="81">
        <v>233.46204496402873</v>
      </c>
      <c r="AF6" s="81">
        <v>237.74164748201434</v>
      </c>
      <c r="AG6" s="81">
        <v>242.02125000000001</v>
      </c>
      <c r="AH6" s="81">
        <v>239.976</v>
      </c>
      <c r="AI6" s="81">
        <v>237.93074999999999</v>
      </c>
      <c r="AJ6" s="81">
        <v>235.88549999999998</v>
      </c>
      <c r="AK6" s="81">
        <v>233.84024999999997</v>
      </c>
      <c r="AL6" s="81">
        <v>231.79500000000002</v>
      </c>
      <c r="AM6" s="81">
        <v>231.79500000000002</v>
      </c>
      <c r="AN6" s="81">
        <v>231.79500000000002</v>
      </c>
      <c r="AO6" s="81">
        <v>231.79500000000002</v>
      </c>
      <c r="AP6" s="81">
        <v>231.79500000000002</v>
      </c>
      <c r="AQ6" s="81">
        <v>231.79500000000002</v>
      </c>
      <c r="AR6" s="81">
        <v>231.79500000000002</v>
      </c>
      <c r="AS6" s="81">
        <v>231.79500000000002</v>
      </c>
      <c r="AT6" s="81">
        <v>231.79500000000002</v>
      </c>
      <c r="AU6" s="81">
        <v>231.79500000000002</v>
      </c>
      <c r="AV6" s="96">
        <v>231.79500000000002</v>
      </c>
    </row>
    <row r="7" spans="1:48" x14ac:dyDescent="0.25">
      <c r="A7"/>
      <c r="B7" s="62" t="s">
        <v>36</v>
      </c>
      <c r="C7" t="s">
        <v>34</v>
      </c>
      <c r="D7"/>
      <c r="E7" s="72"/>
      <c r="F7"/>
      <c r="G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95"/>
    </row>
    <row r="8" spans="1:48" x14ac:dyDescent="0.25">
      <c r="A8"/>
      <c r="B8" s="62"/>
      <c r="C8"/>
      <c r="D8" t="s">
        <v>35</v>
      </c>
      <c r="E8" s="72" t="s">
        <v>7</v>
      </c>
      <c r="F8"/>
      <c r="G8"/>
      <c r="H8" s="2">
        <v>28.279999999999998</v>
      </c>
      <c r="I8" s="2">
        <v>27.673999999999999</v>
      </c>
      <c r="J8" s="2">
        <v>27.068000000000001</v>
      </c>
      <c r="K8" s="2">
        <v>26.462000000000003</v>
      </c>
      <c r="L8" s="2">
        <v>25.856000000000005</v>
      </c>
      <c r="M8" s="2">
        <v>25.25</v>
      </c>
      <c r="N8" s="2">
        <v>24.846</v>
      </c>
      <c r="O8" s="2">
        <v>24.442</v>
      </c>
      <c r="P8" s="2">
        <v>24.038</v>
      </c>
      <c r="Q8" s="2">
        <v>23.634</v>
      </c>
      <c r="R8" s="2">
        <v>23.23</v>
      </c>
      <c r="S8" s="2">
        <v>22.018000000000001</v>
      </c>
      <c r="T8" s="2">
        <v>20.806000000000001</v>
      </c>
      <c r="U8" s="2">
        <v>19.594000000000001</v>
      </c>
      <c r="V8" s="2">
        <v>18.382000000000001</v>
      </c>
      <c r="W8" s="2">
        <v>17.169999999999998</v>
      </c>
      <c r="X8" s="2">
        <v>16.159999999999997</v>
      </c>
      <c r="Y8" s="2">
        <v>15.149999999999997</v>
      </c>
      <c r="Z8" s="2">
        <v>14.139999999999997</v>
      </c>
      <c r="AA8" s="2">
        <v>13.129999999999997</v>
      </c>
      <c r="AB8" s="2">
        <v>12.12</v>
      </c>
      <c r="AC8" s="2">
        <v>11.513999999999999</v>
      </c>
      <c r="AD8" s="2">
        <v>10.907999999999999</v>
      </c>
      <c r="AE8" s="2">
        <v>10.302</v>
      </c>
      <c r="AF8" s="2">
        <v>9.6959999999999997</v>
      </c>
      <c r="AG8" s="2">
        <v>9.09</v>
      </c>
      <c r="AH8" s="2">
        <v>8.6859999999999999</v>
      </c>
      <c r="AI8" s="2">
        <v>8.282</v>
      </c>
      <c r="AJ8" s="2">
        <v>7.8780000000000001</v>
      </c>
      <c r="AK8" s="2">
        <v>7.4740000000000002</v>
      </c>
      <c r="AL8" s="2">
        <v>7.0699999999999994</v>
      </c>
      <c r="AM8" s="2">
        <v>7.0699999999999994</v>
      </c>
      <c r="AN8" s="2">
        <v>7.0699999999999994</v>
      </c>
      <c r="AO8" s="2">
        <v>7.0699999999999994</v>
      </c>
      <c r="AP8" s="2">
        <v>7.0699999999999994</v>
      </c>
      <c r="AQ8" s="2">
        <v>7.0699999999999994</v>
      </c>
      <c r="AR8" s="2">
        <v>7.0699999999999994</v>
      </c>
      <c r="AS8" s="2">
        <v>7.0699999999999994</v>
      </c>
      <c r="AT8" s="2">
        <v>7.0699999999999994</v>
      </c>
      <c r="AU8" s="2">
        <v>7.0699999999999994</v>
      </c>
      <c r="AV8" s="95">
        <v>7.0699999999999994</v>
      </c>
    </row>
    <row r="9" spans="1:48" x14ac:dyDescent="0.25">
      <c r="A9"/>
      <c r="B9" s="62"/>
      <c r="C9"/>
      <c r="D9" t="s">
        <v>35</v>
      </c>
      <c r="E9" s="72" t="s">
        <v>8</v>
      </c>
      <c r="F9"/>
      <c r="G9"/>
      <c r="H9" s="2">
        <v>34.339999999999996</v>
      </c>
      <c r="I9" s="2">
        <v>34.339999999999996</v>
      </c>
      <c r="J9" s="2">
        <v>34.339999999999996</v>
      </c>
      <c r="K9" s="2">
        <v>34.339999999999996</v>
      </c>
      <c r="L9" s="2">
        <v>34.339999999999996</v>
      </c>
      <c r="M9" s="2">
        <v>34.339999999999996</v>
      </c>
      <c r="N9" s="2">
        <v>34.339999999999996</v>
      </c>
      <c r="O9" s="2">
        <v>34.339999999999996</v>
      </c>
      <c r="P9" s="2">
        <v>34.339999999999996</v>
      </c>
      <c r="Q9" s="2">
        <v>34.339999999999996</v>
      </c>
      <c r="R9" s="2">
        <v>34.339999999999996</v>
      </c>
      <c r="S9" s="2">
        <v>33.33</v>
      </c>
      <c r="T9" s="2">
        <v>32.32</v>
      </c>
      <c r="U9" s="2">
        <v>31.310000000000002</v>
      </c>
      <c r="V9" s="2">
        <v>30.300000000000004</v>
      </c>
      <c r="W9" s="2">
        <v>29.29</v>
      </c>
      <c r="X9" s="2">
        <v>28.279999999999998</v>
      </c>
      <c r="Y9" s="2">
        <v>27.269999999999996</v>
      </c>
      <c r="Z9" s="2">
        <v>26.259999999999994</v>
      </c>
      <c r="AA9" s="2">
        <v>25.249999999999993</v>
      </c>
      <c r="AB9" s="2">
        <v>24.24</v>
      </c>
      <c r="AC9" s="2">
        <v>23.027999999999999</v>
      </c>
      <c r="AD9" s="2">
        <v>21.815999999999999</v>
      </c>
      <c r="AE9" s="2">
        <v>20.603999999999999</v>
      </c>
      <c r="AF9" s="2">
        <v>19.391999999999999</v>
      </c>
      <c r="AG9" s="2">
        <v>18.18</v>
      </c>
      <c r="AH9" s="2">
        <v>17.170000000000002</v>
      </c>
      <c r="AI9" s="2">
        <v>16.160000000000004</v>
      </c>
      <c r="AJ9" s="2">
        <v>15.150000000000004</v>
      </c>
      <c r="AK9" s="2">
        <v>14.140000000000004</v>
      </c>
      <c r="AL9" s="2">
        <v>13.130000000000003</v>
      </c>
      <c r="AM9" s="2">
        <v>13.130000000000003</v>
      </c>
      <c r="AN9" s="2">
        <v>13.130000000000003</v>
      </c>
      <c r="AO9" s="2">
        <v>13.130000000000003</v>
      </c>
      <c r="AP9" s="2">
        <v>13.130000000000003</v>
      </c>
      <c r="AQ9" s="2">
        <v>13.130000000000003</v>
      </c>
      <c r="AR9" s="2">
        <v>13.130000000000003</v>
      </c>
      <c r="AS9" s="2">
        <v>13.130000000000003</v>
      </c>
      <c r="AT9" s="2">
        <v>13.130000000000003</v>
      </c>
      <c r="AU9" s="2">
        <v>13.130000000000003</v>
      </c>
      <c r="AV9" s="95">
        <v>13.130000000000003</v>
      </c>
    </row>
    <row r="10" spans="1:48" x14ac:dyDescent="0.25">
      <c r="A10" s="78"/>
      <c r="B10" s="79"/>
      <c r="C10" s="78"/>
      <c r="D10" s="78" t="s">
        <v>35</v>
      </c>
      <c r="E10" s="80" t="s">
        <v>9</v>
      </c>
      <c r="F10" s="78"/>
      <c r="G10" s="78"/>
      <c r="H10" s="81">
        <v>39.39</v>
      </c>
      <c r="I10" s="81">
        <v>39.996000000000002</v>
      </c>
      <c r="J10" s="81">
        <v>40.602000000000004</v>
      </c>
      <c r="K10" s="81">
        <v>41.208000000000006</v>
      </c>
      <c r="L10" s="81">
        <v>41.814000000000007</v>
      </c>
      <c r="M10" s="81">
        <v>42.42</v>
      </c>
      <c r="N10" s="81">
        <v>43.026000000000003</v>
      </c>
      <c r="O10" s="81">
        <v>43.632000000000005</v>
      </c>
      <c r="P10" s="81">
        <v>44.238000000000007</v>
      </c>
      <c r="Q10" s="81">
        <v>44.844000000000008</v>
      </c>
      <c r="R10" s="81">
        <v>45.45</v>
      </c>
      <c r="S10" s="81">
        <v>44.642000000000003</v>
      </c>
      <c r="T10" s="81">
        <v>43.834000000000003</v>
      </c>
      <c r="U10" s="81">
        <v>43.026000000000003</v>
      </c>
      <c r="V10" s="81">
        <v>42.218000000000004</v>
      </c>
      <c r="W10" s="81">
        <v>41.41</v>
      </c>
      <c r="X10" s="81">
        <v>40.198</v>
      </c>
      <c r="Y10" s="81">
        <v>38.986000000000004</v>
      </c>
      <c r="Z10" s="81">
        <v>37.774000000000008</v>
      </c>
      <c r="AA10" s="81">
        <v>36.562000000000012</v>
      </c>
      <c r="AB10" s="81">
        <v>35.35</v>
      </c>
      <c r="AC10" s="81">
        <v>33.936</v>
      </c>
      <c r="AD10" s="81">
        <v>32.521999999999998</v>
      </c>
      <c r="AE10" s="81">
        <v>31.107999999999997</v>
      </c>
      <c r="AF10" s="81">
        <v>29.693999999999996</v>
      </c>
      <c r="AG10" s="81">
        <v>28.279999999999998</v>
      </c>
      <c r="AH10" s="81">
        <v>26.663999999999998</v>
      </c>
      <c r="AI10" s="81">
        <v>25.047999999999998</v>
      </c>
      <c r="AJ10" s="81">
        <v>23.431999999999999</v>
      </c>
      <c r="AK10" s="81">
        <v>21.815999999999999</v>
      </c>
      <c r="AL10" s="81">
        <v>20.2</v>
      </c>
      <c r="AM10" s="81">
        <v>20.2</v>
      </c>
      <c r="AN10" s="81">
        <v>20.2</v>
      </c>
      <c r="AO10" s="81">
        <v>20.2</v>
      </c>
      <c r="AP10" s="81">
        <v>20.2</v>
      </c>
      <c r="AQ10" s="81">
        <v>20.2</v>
      </c>
      <c r="AR10" s="81">
        <v>20.2</v>
      </c>
      <c r="AS10" s="81">
        <v>20.2</v>
      </c>
      <c r="AT10" s="81">
        <v>20.2</v>
      </c>
      <c r="AU10" s="81">
        <v>20.2</v>
      </c>
      <c r="AV10" s="96">
        <v>20.2</v>
      </c>
    </row>
    <row r="11" spans="1:48" x14ac:dyDescent="0.25">
      <c r="A11"/>
      <c r="B11" s="62" t="s">
        <v>37</v>
      </c>
      <c r="C11" t="s">
        <v>34</v>
      </c>
      <c r="D11"/>
      <c r="E11" s="72"/>
      <c r="F11"/>
      <c r="G1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95"/>
    </row>
    <row r="12" spans="1:48" x14ac:dyDescent="0.25">
      <c r="A12"/>
      <c r="B12" s="62"/>
      <c r="C12"/>
      <c r="D12" t="s">
        <v>35</v>
      </c>
      <c r="E12" s="72" t="s">
        <v>7</v>
      </c>
      <c r="F12"/>
      <c r="G12"/>
      <c r="H12" s="2">
        <v>41.304915332473989</v>
      </c>
      <c r="I12" s="2">
        <v>42.179440133040316</v>
      </c>
      <c r="J12" s="2">
        <v>43.053964933606643</v>
      </c>
      <c r="K12" s="2">
        <v>43.92848973417297</v>
      </c>
      <c r="L12" s="2">
        <v>44.803014534739297</v>
      </c>
      <c r="M12" s="2">
        <v>45.677539335305624</v>
      </c>
      <c r="N12" s="2">
        <v>46.552064135871952</v>
      </c>
      <c r="O12" s="2">
        <v>47.426588936438279</v>
      </c>
      <c r="P12" s="2">
        <v>48.301113737004606</v>
      </c>
      <c r="Q12" s="2">
        <v>49.175638537570933</v>
      </c>
      <c r="R12" s="2">
        <v>50.050163338137274</v>
      </c>
      <c r="S12" s="2">
        <v>50.353207668086284</v>
      </c>
      <c r="T12" s="2">
        <v>50.656251998035295</v>
      </c>
      <c r="U12" s="2">
        <v>50.959296327984305</v>
      </c>
      <c r="V12" s="2">
        <v>51.262340657933315</v>
      </c>
      <c r="W12" s="2">
        <v>51.565384987882325</v>
      </c>
      <c r="X12" s="2">
        <v>51.868429317831335</v>
      </c>
      <c r="Y12" s="2">
        <v>52.171473647780346</v>
      </c>
      <c r="Z12" s="2">
        <v>52.474517977729356</v>
      </c>
      <c r="AA12" s="2">
        <v>52.777562307678366</v>
      </c>
      <c r="AB12" s="2">
        <v>53.080606637627398</v>
      </c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95"/>
    </row>
    <row r="13" spans="1:48" x14ac:dyDescent="0.25">
      <c r="A13"/>
      <c r="B13" s="62"/>
      <c r="C13"/>
      <c r="D13" t="s">
        <v>35</v>
      </c>
      <c r="E13" s="72" t="s">
        <v>8</v>
      </c>
      <c r="F13"/>
      <c r="G13"/>
      <c r="H13" s="2">
        <v>49.638071129515787</v>
      </c>
      <c r="I13" s="2">
        <v>50.988152326749393</v>
      </c>
      <c r="J13" s="2">
        <v>52.338233523983</v>
      </c>
      <c r="K13" s="2">
        <v>53.688314721216607</v>
      </c>
      <c r="L13" s="2">
        <v>55.038395918450213</v>
      </c>
      <c r="M13" s="2">
        <v>56.38847711568382</v>
      </c>
      <c r="N13" s="2">
        <v>57.738558312917426</v>
      </c>
      <c r="O13" s="2">
        <v>59.088639510151033</v>
      </c>
      <c r="P13" s="2">
        <v>60.43872070738464</v>
      </c>
      <c r="Q13" s="2">
        <v>61.788801904618246</v>
      </c>
      <c r="R13" s="2">
        <v>63.138883101851853</v>
      </c>
      <c r="S13" s="2">
        <v>63.647715562500004</v>
      </c>
      <c r="T13" s="2">
        <v>64.156548023148147</v>
      </c>
      <c r="U13" s="2">
        <v>64.665380483796298</v>
      </c>
      <c r="V13" s="2">
        <v>65.174212944444449</v>
      </c>
      <c r="W13" s="2">
        <v>65.683045405092599</v>
      </c>
      <c r="X13" s="2">
        <v>66.19187786574075</v>
      </c>
      <c r="Y13" s="2">
        <v>66.700710326388901</v>
      </c>
      <c r="Z13" s="2">
        <v>67.209542787037051</v>
      </c>
      <c r="AA13" s="2">
        <v>67.718375247685202</v>
      </c>
      <c r="AB13" s="2">
        <v>68.227207708333339</v>
      </c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95"/>
    </row>
    <row r="14" spans="1:48" x14ac:dyDescent="0.25">
      <c r="A14" s="78"/>
      <c r="B14" s="79"/>
      <c r="C14" s="78"/>
      <c r="D14" s="78" t="s">
        <v>35</v>
      </c>
      <c r="E14" s="80" t="s">
        <v>9</v>
      </c>
      <c r="F14" s="78"/>
      <c r="G14" s="78"/>
      <c r="H14" s="81">
        <v>57.80483372722356</v>
      </c>
      <c r="I14" s="81">
        <v>59.216128196246416</v>
      </c>
      <c r="J14" s="81">
        <v>60.627422665269279</v>
      </c>
      <c r="K14" s="81">
        <v>62.038717134292142</v>
      </c>
      <c r="L14" s="81">
        <v>63.450011603315005</v>
      </c>
      <c r="M14" s="81">
        <v>64.861306072337868</v>
      </c>
      <c r="N14" s="81">
        <v>66.272600541360731</v>
      </c>
      <c r="O14" s="81">
        <v>67.683895010383594</v>
      </c>
      <c r="P14" s="81">
        <v>69.095189479406457</v>
      </c>
      <c r="Q14" s="81">
        <v>70.50648394842932</v>
      </c>
      <c r="R14" s="81">
        <v>71.917778417452155</v>
      </c>
      <c r="S14" s="81">
        <v>72.037205672360869</v>
      </c>
      <c r="T14" s="81">
        <v>72.156632927269584</v>
      </c>
      <c r="U14" s="81">
        <v>72.276060182178298</v>
      </c>
      <c r="V14" s="81">
        <v>72.395487437087013</v>
      </c>
      <c r="W14" s="81">
        <v>72.514914691995727</v>
      </c>
      <c r="X14" s="81">
        <v>72.634341946904442</v>
      </c>
      <c r="Y14" s="81">
        <v>72.753769201813157</v>
      </c>
      <c r="Z14" s="81">
        <v>72.873196456721871</v>
      </c>
      <c r="AA14" s="81">
        <v>72.992623711630586</v>
      </c>
      <c r="AB14" s="81">
        <v>73.112050966539272</v>
      </c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96"/>
    </row>
    <row r="15" spans="1:48" x14ac:dyDescent="0.25">
      <c r="A15"/>
      <c r="B15" s="62" t="s">
        <v>38</v>
      </c>
      <c r="C15" t="s">
        <v>34</v>
      </c>
      <c r="D15"/>
      <c r="E15" s="72"/>
      <c r="F15"/>
      <c r="G1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95"/>
    </row>
    <row r="16" spans="1:48" x14ac:dyDescent="0.25">
      <c r="A16"/>
      <c r="B16" s="62"/>
      <c r="C16"/>
      <c r="D16" t="s">
        <v>35</v>
      </c>
      <c r="E16" s="72" t="s">
        <v>7</v>
      </c>
      <c r="F16"/>
      <c r="G16"/>
      <c r="H16" s="2">
        <v>43.43</v>
      </c>
      <c r="I16" s="2">
        <v>42.218000000000004</v>
      </c>
      <c r="J16" s="2">
        <v>41.006000000000007</v>
      </c>
      <c r="K16" s="2">
        <v>39.794000000000011</v>
      </c>
      <c r="L16" s="2">
        <v>38.582000000000015</v>
      </c>
      <c r="M16" s="2">
        <v>37.370000000000005</v>
      </c>
      <c r="N16" s="2">
        <v>36.158000000000001</v>
      </c>
      <c r="O16" s="2">
        <v>34.945999999999998</v>
      </c>
      <c r="P16" s="2">
        <v>33.733999999999995</v>
      </c>
      <c r="Q16" s="2">
        <v>32.521999999999991</v>
      </c>
      <c r="R16" s="2">
        <v>31.310000000000002</v>
      </c>
      <c r="S16" s="2">
        <v>29.492000000000004</v>
      </c>
      <c r="T16" s="2">
        <v>27.674000000000007</v>
      </c>
      <c r="U16" s="2">
        <v>25.856000000000009</v>
      </c>
      <c r="V16" s="2">
        <v>24.038000000000011</v>
      </c>
      <c r="W16" s="2">
        <v>22.220000000000006</v>
      </c>
      <c r="X16" s="2">
        <v>20.806000000000004</v>
      </c>
      <c r="Y16" s="2">
        <v>19.392000000000003</v>
      </c>
      <c r="Z16" s="2">
        <v>17.978000000000002</v>
      </c>
      <c r="AA16" s="2">
        <v>16.564</v>
      </c>
      <c r="AB16" s="2">
        <v>15.150000000000002</v>
      </c>
      <c r="AC16" s="2">
        <v>14.544000000000002</v>
      </c>
      <c r="AD16" s="2">
        <v>13.938000000000002</v>
      </c>
      <c r="AE16" s="2">
        <v>13.332000000000003</v>
      </c>
      <c r="AF16" s="2">
        <v>12.726000000000003</v>
      </c>
      <c r="AG16" s="2">
        <v>12.12</v>
      </c>
      <c r="AH16" s="2">
        <v>11.311999999999999</v>
      </c>
      <c r="AI16" s="2">
        <v>10.504</v>
      </c>
      <c r="AJ16" s="2">
        <v>9.6959999999999997</v>
      </c>
      <c r="AK16" s="2">
        <v>8.8879999999999999</v>
      </c>
      <c r="AL16" s="2">
        <v>8.08</v>
      </c>
      <c r="AM16" s="2">
        <v>8.08</v>
      </c>
      <c r="AN16" s="2">
        <v>8.08</v>
      </c>
      <c r="AO16" s="2">
        <v>8.08</v>
      </c>
      <c r="AP16" s="2">
        <v>8.08</v>
      </c>
      <c r="AQ16" s="2">
        <v>8.08</v>
      </c>
      <c r="AR16" s="2">
        <v>8.08</v>
      </c>
      <c r="AS16" s="2">
        <v>8.08</v>
      </c>
      <c r="AT16" s="2">
        <v>8.08</v>
      </c>
      <c r="AU16" s="2">
        <v>8.08</v>
      </c>
      <c r="AV16" s="95">
        <v>8.08</v>
      </c>
    </row>
    <row r="17" spans="1:48" x14ac:dyDescent="0.25">
      <c r="A17"/>
      <c r="B17" s="62"/>
      <c r="C17"/>
      <c r="D17" t="s">
        <v>35</v>
      </c>
      <c r="E17" s="72" t="s">
        <v>8</v>
      </c>
      <c r="F17"/>
      <c r="G17"/>
      <c r="H17" s="2">
        <v>52.52000000000001</v>
      </c>
      <c r="I17" s="2">
        <v>51.914000000000009</v>
      </c>
      <c r="J17" s="2">
        <v>51.308000000000007</v>
      </c>
      <c r="K17" s="2">
        <v>50.702000000000005</v>
      </c>
      <c r="L17" s="2">
        <v>50.096000000000004</v>
      </c>
      <c r="M17" s="2">
        <v>49.490000000000009</v>
      </c>
      <c r="N17" s="2">
        <v>48.884000000000007</v>
      </c>
      <c r="O17" s="2">
        <v>48.278000000000006</v>
      </c>
      <c r="P17" s="2">
        <v>47.672000000000004</v>
      </c>
      <c r="Q17" s="2">
        <v>47.066000000000003</v>
      </c>
      <c r="R17" s="2">
        <v>46.46</v>
      </c>
      <c r="S17" s="2">
        <v>44.844000000000001</v>
      </c>
      <c r="T17" s="2">
        <v>43.228000000000002</v>
      </c>
      <c r="U17" s="2">
        <v>41.612000000000002</v>
      </c>
      <c r="V17" s="2">
        <v>39.996000000000002</v>
      </c>
      <c r="W17" s="2">
        <v>38.379999999999995</v>
      </c>
      <c r="X17" s="2">
        <v>36.763999999999996</v>
      </c>
      <c r="Y17" s="2">
        <v>35.147999999999996</v>
      </c>
      <c r="Z17" s="2">
        <v>33.531999999999996</v>
      </c>
      <c r="AA17" s="2">
        <v>31.915999999999997</v>
      </c>
      <c r="AB17" s="2">
        <v>30.300000000000004</v>
      </c>
      <c r="AC17" s="2">
        <v>28.886000000000003</v>
      </c>
      <c r="AD17" s="2">
        <v>27.472000000000001</v>
      </c>
      <c r="AE17" s="2">
        <v>26.058</v>
      </c>
      <c r="AF17" s="2">
        <v>24.643999999999998</v>
      </c>
      <c r="AG17" s="2">
        <v>23.23</v>
      </c>
      <c r="AH17" s="2">
        <v>22.018000000000001</v>
      </c>
      <c r="AI17" s="2">
        <v>20.806000000000001</v>
      </c>
      <c r="AJ17" s="2">
        <v>19.594000000000001</v>
      </c>
      <c r="AK17" s="2">
        <v>18.382000000000001</v>
      </c>
      <c r="AL17" s="2">
        <v>17.169999999999998</v>
      </c>
      <c r="AM17" s="2">
        <v>17.169999999999998</v>
      </c>
      <c r="AN17" s="2">
        <v>17.169999999999998</v>
      </c>
      <c r="AO17" s="2">
        <v>17.169999999999998</v>
      </c>
      <c r="AP17" s="2">
        <v>17.169999999999998</v>
      </c>
      <c r="AQ17" s="2">
        <v>17.169999999999998</v>
      </c>
      <c r="AR17" s="2">
        <v>17.169999999999998</v>
      </c>
      <c r="AS17" s="2">
        <v>17.169999999999998</v>
      </c>
      <c r="AT17" s="2">
        <v>17.169999999999998</v>
      </c>
      <c r="AU17" s="2">
        <v>17.169999999999998</v>
      </c>
      <c r="AV17" s="95">
        <v>17.169999999999998</v>
      </c>
    </row>
    <row r="18" spans="1:48" x14ac:dyDescent="0.25">
      <c r="A18"/>
      <c r="B18" s="62"/>
      <c r="C18"/>
      <c r="D18" t="s">
        <v>35</v>
      </c>
      <c r="E18" s="72" t="s">
        <v>9</v>
      </c>
      <c r="F18"/>
      <c r="G18"/>
      <c r="H18" s="2">
        <v>61.61</v>
      </c>
      <c r="I18" s="2">
        <v>61.61</v>
      </c>
      <c r="J18" s="2">
        <v>61.61</v>
      </c>
      <c r="K18" s="2">
        <v>61.61</v>
      </c>
      <c r="L18" s="2">
        <v>61.61</v>
      </c>
      <c r="M18" s="2">
        <v>61.61</v>
      </c>
      <c r="N18" s="2">
        <v>61.61</v>
      </c>
      <c r="O18" s="2">
        <v>61.61</v>
      </c>
      <c r="P18" s="2">
        <v>61.61</v>
      </c>
      <c r="Q18" s="2">
        <v>61.61</v>
      </c>
      <c r="R18" s="2">
        <v>61.61</v>
      </c>
      <c r="S18" s="2">
        <v>59.994</v>
      </c>
      <c r="T18" s="2">
        <v>58.378</v>
      </c>
      <c r="U18" s="2">
        <v>56.762</v>
      </c>
      <c r="V18" s="2">
        <v>55.146000000000001</v>
      </c>
      <c r="W18" s="2">
        <v>53.53</v>
      </c>
      <c r="X18" s="2">
        <v>51.712000000000003</v>
      </c>
      <c r="Y18" s="2">
        <v>49.894000000000005</v>
      </c>
      <c r="Z18" s="2">
        <v>48.076000000000008</v>
      </c>
      <c r="AA18" s="2">
        <v>46.25800000000001</v>
      </c>
      <c r="AB18" s="2">
        <v>44.440000000000012</v>
      </c>
      <c r="AC18" s="2">
        <v>42.622000000000007</v>
      </c>
      <c r="AD18" s="2">
        <v>40.804000000000002</v>
      </c>
      <c r="AE18" s="2">
        <v>38.985999999999997</v>
      </c>
      <c r="AF18" s="2">
        <v>37.167999999999992</v>
      </c>
      <c r="AG18" s="2">
        <v>35.35</v>
      </c>
      <c r="AH18" s="2">
        <v>33.33</v>
      </c>
      <c r="AI18" s="2">
        <v>31.31</v>
      </c>
      <c r="AJ18" s="2">
        <v>29.29</v>
      </c>
      <c r="AK18" s="2">
        <v>27.27</v>
      </c>
      <c r="AL18" s="2">
        <v>25.25</v>
      </c>
      <c r="AM18" s="2">
        <v>25.25</v>
      </c>
      <c r="AN18" s="2">
        <v>25.25</v>
      </c>
      <c r="AO18" s="2">
        <v>25.25</v>
      </c>
      <c r="AP18" s="2">
        <v>25.25</v>
      </c>
      <c r="AQ18" s="2">
        <v>25.25</v>
      </c>
      <c r="AR18" s="2">
        <v>25.25</v>
      </c>
      <c r="AS18" s="2">
        <v>25.25</v>
      </c>
      <c r="AT18" s="2">
        <v>25.25</v>
      </c>
      <c r="AU18" s="2">
        <v>25.25</v>
      </c>
      <c r="AV18" s="95">
        <v>25.25</v>
      </c>
    </row>
    <row r="19" spans="1:48" ht="15.75" thickBot="1" x14ac:dyDescent="0.3">
      <c r="A19" s="15"/>
      <c r="B19" s="77"/>
      <c r="C19" s="15"/>
      <c r="D19" s="15"/>
      <c r="E19" s="76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76"/>
    </row>
  </sheetData>
  <mergeCells count="1">
    <mergeCell ref="A1:E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44"/>
  <sheetViews>
    <sheetView topLeftCell="A100" zoomScale="70" zoomScaleNormal="70" workbookViewId="0">
      <pane xSplit="5" topLeftCell="F1" activePane="topRight" state="frozen"/>
      <selection pane="topRight" activeCell="F8" sqref="F8"/>
    </sheetView>
  </sheetViews>
  <sheetFormatPr baseColWidth="10" defaultColWidth="10.85546875" defaultRowHeight="15" x14ac:dyDescent="0.25"/>
  <cols>
    <col min="1" max="1" width="17.42578125" style="92" bestFit="1" customWidth="1"/>
    <col min="2" max="2" width="21.7109375" style="92" bestFit="1" customWidth="1"/>
    <col min="3" max="3" width="27.7109375" style="92" bestFit="1" customWidth="1"/>
    <col min="4" max="4" width="11.42578125" style="92" bestFit="1" customWidth="1"/>
    <col min="5" max="5" width="14.28515625" style="92" bestFit="1" customWidth="1"/>
    <col min="6" max="16384" width="10.85546875" style="92"/>
  </cols>
  <sheetData>
    <row r="1" spans="1:28" ht="15.75" thickBot="1" x14ac:dyDescent="0.3">
      <c r="A1" s="203" t="s">
        <v>422</v>
      </c>
      <c r="B1" s="204"/>
      <c r="C1" s="204"/>
      <c r="D1" s="204"/>
      <c r="E1" s="204"/>
    </row>
    <row r="2" spans="1:28" ht="15.75" thickBot="1" x14ac:dyDescent="0.3">
      <c r="A2" s="82" t="s">
        <v>79</v>
      </c>
      <c r="B2" s="82" t="s">
        <v>1</v>
      </c>
      <c r="C2" s="82" t="s">
        <v>2</v>
      </c>
      <c r="D2" s="82" t="s">
        <v>3</v>
      </c>
      <c r="E2" s="86" t="s">
        <v>4</v>
      </c>
      <c r="F2" s="82">
        <v>2028</v>
      </c>
      <c r="G2" s="82">
        <v>2029</v>
      </c>
      <c r="H2" s="98">
        <v>2030</v>
      </c>
      <c r="I2" s="99">
        <v>2031</v>
      </c>
      <c r="J2" s="99">
        <v>2032</v>
      </c>
      <c r="K2" s="99">
        <v>2033</v>
      </c>
      <c r="L2" s="99">
        <v>2034</v>
      </c>
      <c r="M2" s="99">
        <v>2035</v>
      </c>
      <c r="N2" s="99">
        <v>2036</v>
      </c>
      <c r="O2" s="99">
        <v>2037</v>
      </c>
      <c r="P2" s="99">
        <v>2038</v>
      </c>
      <c r="Q2" s="99">
        <v>2039</v>
      </c>
      <c r="R2" s="99">
        <v>2040</v>
      </c>
      <c r="S2" s="99">
        <v>2041</v>
      </c>
      <c r="T2" s="99">
        <v>2042</v>
      </c>
      <c r="U2" s="99">
        <v>2043</v>
      </c>
      <c r="V2" s="99">
        <v>2044</v>
      </c>
      <c r="W2" s="99">
        <v>2045</v>
      </c>
      <c r="X2" s="99">
        <v>2046</v>
      </c>
      <c r="Y2" s="99">
        <v>2047</v>
      </c>
      <c r="Z2" s="99">
        <v>2048</v>
      </c>
      <c r="AA2" s="99">
        <v>2049</v>
      </c>
      <c r="AB2" s="100">
        <v>2050</v>
      </c>
    </row>
    <row r="3" spans="1:28" x14ac:dyDescent="0.25">
      <c r="A3" s="4"/>
      <c r="B3" s="63"/>
      <c r="C3"/>
      <c r="D3" s="4"/>
      <c r="E3" s="70"/>
      <c r="F3" s="4"/>
      <c r="G3" s="4"/>
      <c r="H3" s="10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02"/>
    </row>
    <row r="4" spans="1:28" x14ac:dyDescent="0.25">
      <c r="A4" s="4"/>
      <c r="B4" s="63"/>
      <c r="C4" s="63"/>
      <c r="D4" s="4" t="s">
        <v>26</v>
      </c>
      <c r="E4" s="70" t="s">
        <v>7</v>
      </c>
      <c r="F4" s="4"/>
      <c r="G4" s="4"/>
      <c r="H4" s="103">
        <v>37.036878728171196</v>
      </c>
      <c r="I4" s="3">
        <v>32.766614320004422</v>
      </c>
      <c r="J4" s="3">
        <v>32.766614320004422</v>
      </c>
      <c r="K4" s="3">
        <v>32.766614320004422</v>
      </c>
      <c r="L4" s="3">
        <v>32.766614320004422</v>
      </c>
      <c r="M4" s="3">
        <v>34.871616692645482</v>
      </c>
      <c r="N4" s="3">
        <v>33.20031697387649</v>
      </c>
      <c r="O4" s="3">
        <v>33.3750533806883</v>
      </c>
      <c r="P4" s="3">
        <v>33.3750533806883</v>
      </c>
      <c r="Q4" s="3">
        <v>32.690122928528119</v>
      </c>
      <c r="R4" s="3">
        <v>9.1402019999999986</v>
      </c>
      <c r="S4" s="3">
        <v>9.1402019999999986</v>
      </c>
      <c r="T4" s="3">
        <v>9.1402019999999986</v>
      </c>
      <c r="U4" s="3">
        <v>9.1402019999999986</v>
      </c>
      <c r="V4" s="3">
        <v>9.1402019999999986</v>
      </c>
      <c r="W4" s="3">
        <v>7.3645199999999997</v>
      </c>
      <c r="X4" s="3">
        <v>7.3645199999999997</v>
      </c>
      <c r="Y4" s="3">
        <v>7.3645199999999997</v>
      </c>
      <c r="Z4" s="3">
        <v>7.3645199999999997</v>
      </c>
      <c r="AA4" s="3">
        <v>7.3645199999999997</v>
      </c>
      <c r="AB4" s="104">
        <v>7.3645199999999997</v>
      </c>
    </row>
    <row r="5" spans="1:28" x14ac:dyDescent="0.25">
      <c r="A5" s="4"/>
      <c r="B5" s="63" t="s">
        <v>25</v>
      </c>
      <c r="C5" s="63" t="s">
        <v>27</v>
      </c>
      <c r="D5" s="4" t="s">
        <v>26</v>
      </c>
      <c r="E5" s="70" t="s">
        <v>8</v>
      </c>
      <c r="F5" s="4"/>
      <c r="G5" s="4"/>
      <c r="H5" s="103">
        <v>43.572798503730823</v>
      </c>
      <c r="I5" s="3">
        <v>38.548958023534617</v>
      </c>
      <c r="J5" s="3">
        <v>38.548958023534617</v>
      </c>
      <c r="K5" s="3">
        <v>38.548958023534617</v>
      </c>
      <c r="L5" s="3">
        <v>38.548958023534617</v>
      </c>
      <c r="M5" s="3">
        <v>41.025431403112336</v>
      </c>
      <c r="N5" s="3">
        <v>39.059196439854695</v>
      </c>
      <c r="O5" s="3">
        <v>39.264768683162707</v>
      </c>
      <c r="P5" s="3">
        <v>39.264768683162707</v>
      </c>
      <c r="Q5" s="3">
        <v>38.458968151209554</v>
      </c>
      <c r="R5" s="3">
        <v>12.186935999999999</v>
      </c>
      <c r="S5" s="3">
        <v>12.186935999999999</v>
      </c>
      <c r="T5" s="3">
        <v>12.186935999999999</v>
      </c>
      <c r="U5" s="3">
        <v>12.186935999999999</v>
      </c>
      <c r="V5" s="3">
        <v>12.186935999999999</v>
      </c>
      <c r="W5" s="3">
        <v>9.8193599999999996</v>
      </c>
      <c r="X5" s="3">
        <v>9.8193599999999996</v>
      </c>
      <c r="Y5" s="3">
        <v>9.8193599999999996</v>
      </c>
      <c r="Z5" s="3">
        <v>9.8193599999999996</v>
      </c>
      <c r="AA5" s="3">
        <v>9.8193599999999996</v>
      </c>
      <c r="AB5" s="104">
        <v>9.8193599999999996</v>
      </c>
    </row>
    <row r="6" spans="1:28" x14ac:dyDescent="0.25">
      <c r="A6" s="4"/>
      <c r="B6" s="63"/>
      <c r="C6" s="63"/>
      <c r="D6" s="4" t="s">
        <v>26</v>
      </c>
      <c r="E6" s="70" t="s">
        <v>9</v>
      </c>
      <c r="F6" s="4"/>
      <c r="G6" s="4"/>
      <c r="H6" s="103">
        <v>50.108718279290443</v>
      </c>
      <c r="I6" s="3">
        <v>44.331301727064805</v>
      </c>
      <c r="J6" s="3">
        <v>44.331301727064805</v>
      </c>
      <c r="K6" s="3">
        <v>44.331301727064805</v>
      </c>
      <c r="L6" s="3">
        <v>44.331301727064805</v>
      </c>
      <c r="M6" s="3">
        <v>47.179246113579183</v>
      </c>
      <c r="N6" s="3">
        <v>44.918075905832893</v>
      </c>
      <c r="O6" s="3">
        <v>45.154483985637107</v>
      </c>
      <c r="P6" s="3">
        <v>45.154483985637107</v>
      </c>
      <c r="Q6" s="3">
        <v>44.227813373890982</v>
      </c>
      <c r="R6" s="3">
        <v>16.208624879999999</v>
      </c>
      <c r="S6" s="3">
        <v>16.208624879999999</v>
      </c>
      <c r="T6" s="3">
        <v>16.208624879999999</v>
      </c>
      <c r="U6" s="3">
        <v>16.208624879999999</v>
      </c>
      <c r="V6" s="3">
        <v>16.208624879999999</v>
      </c>
      <c r="W6" s="3">
        <v>13.059748799999999</v>
      </c>
      <c r="X6" s="3">
        <v>13.059748799999999</v>
      </c>
      <c r="Y6" s="3">
        <v>13.059748799999999</v>
      </c>
      <c r="Z6" s="3">
        <v>13.059748799999999</v>
      </c>
      <c r="AA6" s="3">
        <v>13.059748799999999</v>
      </c>
      <c r="AB6" s="104">
        <v>13.059748799999999</v>
      </c>
    </row>
    <row r="7" spans="1:28" x14ac:dyDescent="0.25">
      <c r="A7" s="4"/>
      <c r="B7" s="63"/>
      <c r="C7"/>
      <c r="D7" s="4"/>
      <c r="E7" s="70"/>
      <c r="F7" s="4"/>
      <c r="G7" s="4"/>
      <c r="H7" s="10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04"/>
    </row>
    <row r="8" spans="1:28" x14ac:dyDescent="0.25">
      <c r="A8" s="4"/>
      <c r="B8" s="63"/>
      <c r="C8" s="63"/>
      <c r="D8" s="4" t="s">
        <v>26</v>
      </c>
      <c r="E8" s="70" t="s">
        <v>7</v>
      </c>
      <c r="F8" s="4"/>
      <c r="G8" s="4"/>
      <c r="H8" s="103">
        <v>2.7409042499999998</v>
      </c>
      <c r="I8" s="3">
        <v>2.7409042499999998</v>
      </c>
      <c r="J8" s="3">
        <v>2.7409042499999998</v>
      </c>
      <c r="K8" s="3">
        <v>2.7409042499999998</v>
      </c>
      <c r="L8" s="3">
        <v>2.7409042499999998</v>
      </c>
      <c r="M8" s="3">
        <v>2.7409042499999998</v>
      </c>
      <c r="N8" s="3">
        <v>1.9272424499999994</v>
      </c>
      <c r="O8" s="3">
        <v>1.9272424499999994</v>
      </c>
      <c r="P8" s="3">
        <v>1.9272424499999994</v>
      </c>
      <c r="Q8" s="3">
        <v>1.9272424499999994</v>
      </c>
      <c r="R8" s="3">
        <v>1.9272424499999994</v>
      </c>
      <c r="S8" s="3">
        <v>1.9272424499999994</v>
      </c>
      <c r="T8" s="3">
        <v>1.9272424499999994</v>
      </c>
      <c r="U8" s="3">
        <v>1.9272424499999994</v>
      </c>
      <c r="V8" s="3">
        <v>1.9272424499999994</v>
      </c>
      <c r="W8" s="3">
        <v>1.9272424499999994</v>
      </c>
      <c r="X8" s="3">
        <v>1.9272424499999994</v>
      </c>
      <c r="Y8" s="3">
        <v>1.9272424499999994</v>
      </c>
      <c r="Z8" s="3">
        <v>1.9272424499999994</v>
      </c>
      <c r="AA8" s="3">
        <v>1.9272424499999994</v>
      </c>
      <c r="AB8" s="104">
        <v>1.9272424499999994</v>
      </c>
    </row>
    <row r="9" spans="1:28" x14ac:dyDescent="0.25">
      <c r="A9" s="4"/>
      <c r="B9" s="63" t="s">
        <v>25</v>
      </c>
      <c r="C9" s="63" t="s">
        <v>28</v>
      </c>
      <c r="D9" s="4" t="s">
        <v>26</v>
      </c>
      <c r="E9" s="70" t="s">
        <v>8</v>
      </c>
      <c r="F9" s="4"/>
      <c r="G9" s="4"/>
      <c r="H9" s="103">
        <v>15.929589035299673</v>
      </c>
      <c r="I9" s="3">
        <v>15.929589035299673</v>
      </c>
      <c r="J9" s="3">
        <v>15.929589035299673</v>
      </c>
      <c r="K9" s="3">
        <v>15.929589035299673</v>
      </c>
      <c r="L9" s="3">
        <v>15.929589035299673</v>
      </c>
      <c r="M9" s="3">
        <v>15.929589035299673</v>
      </c>
      <c r="N9" s="3">
        <v>9.618779987718149</v>
      </c>
      <c r="O9" s="3">
        <v>9.618779987718149</v>
      </c>
      <c r="P9" s="3">
        <v>9.618779987718149</v>
      </c>
      <c r="Q9" s="3">
        <v>9.618779987718149</v>
      </c>
      <c r="R9" s="3">
        <v>9.618779987718149</v>
      </c>
      <c r="S9" s="3">
        <v>9.618779987718149</v>
      </c>
      <c r="T9" s="3">
        <v>9.618779987718149</v>
      </c>
      <c r="U9" s="3">
        <v>9.618779987718149</v>
      </c>
      <c r="V9" s="3">
        <v>9.618779987718149</v>
      </c>
      <c r="W9" s="3">
        <v>9.618779987718149</v>
      </c>
      <c r="X9" s="3">
        <v>9.618779987718149</v>
      </c>
      <c r="Y9" s="3">
        <v>9.618779987718149</v>
      </c>
      <c r="Z9" s="3">
        <v>9.618779987718149</v>
      </c>
      <c r="AA9" s="3">
        <v>9.618779987718149</v>
      </c>
      <c r="AB9" s="104">
        <v>9.618779987718149</v>
      </c>
    </row>
    <row r="10" spans="1:28" x14ac:dyDescent="0.25">
      <c r="A10" s="4"/>
      <c r="B10" s="63"/>
      <c r="C10" s="63"/>
      <c r="D10" s="4" t="s">
        <v>26</v>
      </c>
      <c r="E10" s="70" t="s">
        <v>9</v>
      </c>
      <c r="F10" s="4"/>
      <c r="G10" s="4"/>
      <c r="H10" s="103">
        <v>18.319027390594623</v>
      </c>
      <c r="I10" s="3">
        <v>18.319027390594623</v>
      </c>
      <c r="J10" s="3">
        <v>18.319027390594623</v>
      </c>
      <c r="K10" s="3">
        <v>18.319027390594623</v>
      </c>
      <c r="L10" s="3">
        <v>18.319027390594623</v>
      </c>
      <c r="M10" s="3">
        <v>18.319027390594623</v>
      </c>
      <c r="N10" s="3">
        <v>11.061596985875871</v>
      </c>
      <c r="O10" s="3">
        <v>11.061596985875871</v>
      </c>
      <c r="P10" s="3">
        <v>11.061596985875871</v>
      </c>
      <c r="Q10" s="3">
        <v>11.061596985875871</v>
      </c>
      <c r="R10" s="3">
        <v>11.061596985875871</v>
      </c>
      <c r="S10" s="3">
        <v>11.061596985875871</v>
      </c>
      <c r="T10" s="3">
        <v>11.061596985875871</v>
      </c>
      <c r="U10" s="3">
        <v>11.061596985875871</v>
      </c>
      <c r="V10" s="3">
        <v>11.061596985875871</v>
      </c>
      <c r="W10" s="3">
        <v>11.061596985875871</v>
      </c>
      <c r="X10" s="3">
        <v>11.061596985875871</v>
      </c>
      <c r="Y10" s="3">
        <v>11.061596985875871</v>
      </c>
      <c r="Z10" s="3">
        <v>11.061596985875871</v>
      </c>
      <c r="AA10" s="3">
        <v>11.061596985875871</v>
      </c>
      <c r="AB10" s="104">
        <v>11.061596985875871</v>
      </c>
    </row>
    <row r="11" spans="1:28" x14ac:dyDescent="0.25">
      <c r="A11" s="4"/>
      <c r="B11" s="63"/>
      <c r="C11"/>
      <c r="D11" s="4"/>
      <c r="E11" s="70"/>
      <c r="F11" s="4"/>
      <c r="G11" s="4"/>
      <c r="H11" s="10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104"/>
    </row>
    <row r="12" spans="1:28" x14ac:dyDescent="0.25">
      <c r="A12" s="4"/>
      <c r="B12" s="63"/>
      <c r="C12" s="63"/>
      <c r="D12" s="4" t="s">
        <v>26</v>
      </c>
      <c r="E12" s="70" t="s">
        <v>7</v>
      </c>
      <c r="F12" s="4"/>
      <c r="G12" s="4"/>
      <c r="H12" s="103">
        <v>10.141200000000001</v>
      </c>
      <c r="I12" s="3">
        <v>10.141200000000001</v>
      </c>
      <c r="J12" s="3">
        <v>10.141200000000001</v>
      </c>
      <c r="K12" s="3">
        <v>10.141200000000001</v>
      </c>
      <c r="L12" s="3">
        <v>10.141200000000001</v>
      </c>
      <c r="M12" s="3">
        <v>10.141200000000001</v>
      </c>
      <c r="N12" s="3">
        <v>1.171584</v>
      </c>
      <c r="O12" s="3">
        <v>1.171584</v>
      </c>
      <c r="P12" s="3">
        <v>1.171584</v>
      </c>
      <c r="Q12" s="3">
        <v>1.171584</v>
      </c>
      <c r="R12" s="3">
        <v>1.171584</v>
      </c>
      <c r="S12" s="3">
        <v>1.171584</v>
      </c>
      <c r="T12" s="3">
        <v>1.171584</v>
      </c>
      <c r="U12" s="3">
        <v>1.171584</v>
      </c>
      <c r="V12" s="3">
        <v>1.171584</v>
      </c>
      <c r="W12" s="3">
        <v>1.171584</v>
      </c>
      <c r="X12" s="3">
        <v>1.171584</v>
      </c>
      <c r="Y12" s="3">
        <v>1.171584</v>
      </c>
      <c r="Z12" s="3">
        <v>1.171584</v>
      </c>
      <c r="AA12" s="3">
        <v>1.171584</v>
      </c>
      <c r="AB12" s="104">
        <v>1.171584</v>
      </c>
    </row>
    <row r="13" spans="1:28" x14ac:dyDescent="0.25">
      <c r="A13" s="4"/>
      <c r="B13" s="63" t="s">
        <v>29</v>
      </c>
      <c r="C13" s="63" t="s">
        <v>30</v>
      </c>
      <c r="D13" s="4" t="s">
        <v>26</v>
      </c>
      <c r="E13" s="70" t="s">
        <v>8</v>
      </c>
      <c r="F13" s="4"/>
      <c r="G13" s="4"/>
      <c r="H13" s="103">
        <v>14.61429</v>
      </c>
      <c r="I13" s="3">
        <v>14.61429</v>
      </c>
      <c r="J13" s="3">
        <v>14.61429</v>
      </c>
      <c r="K13" s="3">
        <v>14.61429</v>
      </c>
      <c r="L13" s="3">
        <v>14.61429</v>
      </c>
      <c r="M13" s="3">
        <v>14.61429</v>
      </c>
      <c r="N13" s="3">
        <v>5.8457159999999995</v>
      </c>
      <c r="O13" s="3">
        <v>5.8457159999999995</v>
      </c>
      <c r="P13" s="3">
        <v>5.8457159999999995</v>
      </c>
      <c r="Q13" s="3">
        <v>5.8457159999999995</v>
      </c>
      <c r="R13" s="3">
        <v>5.8457159999999995</v>
      </c>
      <c r="S13" s="3">
        <v>5.8457159999999995</v>
      </c>
      <c r="T13" s="3">
        <v>5.8457159999999995</v>
      </c>
      <c r="U13" s="3">
        <v>5.8457159999999995</v>
      </c>
      <c r="V13" s="3">
        <v>5.8457159999999995</v>
      </c>
      <c r="W13" s="3">
        <v>5.8457159999999995</v>
      </c>
      <c r="X13" s="3">
        <v>5.8457159999999995</v>
      </c>
      <c r="Y13" s="3">
        <v>5.8457159999999995</v>
      </c>
      <c r="Z13" s="3">
        <v>5.8457159999999995</v>
      </c>
      <c r="AA13" s="3">
        <v>5.8457159999999995</v>
      </c>
      <c r="AB13" s="104">
        <v>5.8457159999999995</v>
      </c>
    </row>
    <row r="14" spans="1:28" x14ac:dyDescent="0.25">
      <c r="A14" s="4"/>
      <c r="B14" s="63"/>
      <c r="C14" s="63"/>
      <c r="D14" s="4" t="s">
        <v>26</v>
      </c>
      <c r="E14" s="70" t="s">
        <v>9</v>
      </c>
      <c r="F14" s="4"/>
      <c r="G14" s="4"/>
      <c r="H14" s="103">
        <v>17.02458</v>
      </c>
      <c r="I14" s="3">
        <v>17.02458</v>
      </c>
      <c r="J14" s="3">
        <v>17.02458</v>
      </c>
      <c r="K14" s="3">
        <v>17.02458</v>
      </c>
      <c r="L14" s="3">
        <v>17.02458</v>
      </c>
      <c r="M14" s="3">
        <v>17.02458</v>
      </c>
      <c r="N14" s="3">
        <v>6.8098320000000001</v>
      </c>
      <c r="O14" s="3">
        <v>6.8098320000000001</v>
      </c>
      <c r="P14" s="3">
        <v>6.8098320000000001</v>
      </c>
      <c r="Q14" s="3">
        <v>6.8098320000000001</v>
      </c>
      <c r="R14" s="3">
        <v>6.8098320000000001</v>
      </c>
      <c r="S14" s="3">
        <v>6.8098320000000001</v>
      </c>
      <c r="T14" s="3">
        <v>6.8098320000000001</v>
      </c>
      <c r="U14" s="3">
        <v>6.8098320000000001</v>
      </c>
      <c r="V14" s="3">
        <v>6.8098320000000001</v>
      </c>
      <c r="W14" s="3">
        <v>6.8098320000000001</v>
      </c>
      <c r="X14" s="3">
        <v>6.8098320000000001</v>
      </c>
      <c r="Y14" s="3">
        <v>6.8098320000000001</v>
      </c>
      <c r="Z14" s="3">
        <v>6.8098320000000001</v>
      </c>
      <c r="AA14" s="3">
        <v>6.8098320000000001</v>
      </c>
      <c r="AB14" s="104">
        <v>6.8098320000000001</v>
      </c>
    </row>
    <row r="15" spans="1:28" ht="15.75" thickBot="1" x14ac:dyDescent="0.3">
      <c r="A15" s="4"/>
      <c r="B15" s="63"/>
      <c r="C15" s="84" t="s">
        <v>31</v>
      </c>
      <c r="D15" s="83"/>
      <c r="E15" s="87"/>
      <c r="F15" s="83"/>
      <c r="G15" s="83"/>
      <c r="H15" s="10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106"/>
    </row>
    <row r="16" spans="1:28" ht="15.75" thickTop="1" x14ac:dyDescent="0.25">
      <c r="A16" s="4"/>
      <c r="B16" s="63"/>
      <c r="C16" s="63"/>
      <c r="D16" s="4" t="s">
        <v>26</v>
      </c>
      <c r="E16" s="70" t="s">
        <v>7</v>
      </c>
      <c r="F16" s="4"/>
      <c r="G16" s="4"/>
      <c r="H16" s="107">
        <v>50.138255318171197</v>
      </c>
      <c r="I16" s="108">
        <v>45.867990910004423</v>
      </c>
      <c r="J16" s="108">
        <v>45.867990910004423</v>
      </c>
      <c r="K16" s="108">
        <v>45.867990910004423</v>
      </c>
      <c r="L16" s="108">
        <v>45.867990910004423</v>
      </c>
      <c r="M16" s="108">
        <v>47.972993282645483</v>
      </c>
      <c r="N16" s="108">
        <v>36.45332281987649</v>
      </c>
      <c r="O16" s="108">
        <v>36.6280592266883</v>
      </c>
      <c r="P16" s="108">
        <v>36.6280592266883</v>
      </c>
      <c r="Q16" s="108">
        <v>35.94312877452812</v>
      </c>
      <c r="R16" s="108">
        <v>12.393207845999999</v>
      </c>
      <c r="S16" s="108">
        <v>12.393207845999999</v>
      </c>
      <c r="T16" s="108">
        <v>12.393207845999999</v>
      </c>
      <c r="U16" s="108">
        <v>12.393207845999999</v>
      </c>
      <c r="V16" s="108">
        <v>12.393207845999999</v>
      </c>
      <c r="W16" s="108">
        <v>10.617525845999999</v>
      </c>
      <c r="X16" s="108">
        <v>10.617525845999999</v>
      </c>
      <c r="Y16" s="108">
        <v>10.617525845999999</v>
      </c>
      <c r="Z16" s="108">
        <v>10.617525845999999</v>
      </c>
      <c r="AA16" s="108">
        <v>10.617525845999999</v>
      </c>
      <c r="AB16" s="109">
        <v>10.617525845999999</v>
      </c>
    </row>
    <row r="17" spans="1:28" x14ac:dyDescent="0.25">
      <c r="A17" s="4"/>
      <c r="B17" s="63"/>
      <c r="C17" s="63"/>
      <c r="D17" s="4" t="s">
        <v>26</v>
      </c>
      <c r="E17" s="70" t="s">
        <v>8</v>
      </c>
      <c r="F17" s="4"/>
      <c r="G17" s="4"/>
      <c r="H17" s="107">
        <v>74.116677539030491</v>
      </c>
      <c r="I17" s="108">
        <v>69.092837058834291</v>
      </c>
      <c r="J17" s="108">
        <v>69.092837058834291</v>
      </c>
      <c r="K17" s="108">
        <v>69.092837058834291</v>
      </c>
      <c r="L17" s="108">
        <v>69.092837058834291</v>
      </c>
      <c r="M17" s="108">
        <v>71.569310438412003</v>
      </c>
      <c r="N17" s="108">
        <v>54.52369242757284</v>
      </c>
      <c r="O17" s="108">
        <v>54.729264670880852</v>
      </c>
      <c r="P17" s="108">
        <v>54.729264670880852</v>
      </c>
      <c r="Q17" s="108">
        <v>53.923464138927699</v>
      </c>
      <c r="R17" s="108">
        <v>27.651431987718148</v>
      </c>
      <c r="S17" s="108">
        <v>27.651431987718148</v>
      </c>
      <c r="T17" s="108">
        <v>27.651431987718148</v>
      </c>
      <c r="U17" s="108">
        <v>27.651431987718148</v>
      </c>
      <c r="V17" s="108">
        <v>27.651431987718148</v>
      </c>
      <c r="W17" s="108">
        <v>25.283855987718148</v>
      </c>
      <c r="X17" s="108">
        <v>25.283855987718148</v>
      </c>
      <c r="Y17" s="108">
        <v>25.283855987718148</v>
      </c>
      <c r="Z17" s="108">
        <v>25.283855987718148</v>
      </c>
      <c r="AA17" s="108">
        <v>25.283855987718148</v>
      </c>
      <c r="AB17" s="109">
        <v>25.283855987718148</v>
      </c>
    </row>
    <row r="18" spans="1:28" x14ac:dyDescent="0.25">
      <c r="A18" s="4"/>
      <c r="B18" s="63"/>
      <c r="C18" s="63"/>
      <c r="D18" s="4" t="s">
        <v>26</v>
      </c>
      <c r="E18" s="70" t="s">
        <v>9</v>
      </c>
      <c r="F18" s="4"/>
      <c r="G18" s="4"/>
      <c r="H18" s="107">
        <v>85.45232566988507</v>
      </c>
      <c r="I18" s="108">
        <v>79.674909117659439</v>
      </c>
      <c r="J18" s="108">
        <v>79.674909117659439</v>
      </c>
      <c r="K18" s="108">
        <v>79.674909117659439</v>
      </c>
      <c r="L18" s="108">
        <v>79.674909117659439</v>
      </c>
      <c r="M18" s="108">
        <v>82.52285350417381</v>
      </c>
      <c r="N18" s="108">
        <v>62.789504891708766</v>
      </c>
      <c r="O18" s="108">
        <v>63.02591297151298</v>
      </c>
      <c r="P18" s="108">
        <v>63.02591297151298</v>
      </c>
      <c r="Q18" s="108">
        <v>62.099242359766855</v>
      </c>
      <c r="R18" s="108">
        <v>34.080053865875868</v>
      </c>
      <c r="S18" s="108">
        <v>34.080053865875868</v>
      </c>
      <c r="T18" s="108">
        <v>34.080053865875868</v>
      </c>
      <c r="U18" s="108">
        <v>34.080053865875868</v>
      </c>
      <c r="V18" s="108">
        <v>34.080053865875868</v>
      </c>
      <c r="W18" s="108">
        <v>30.931177785875875</v>
      </c>
      <c r="X18" s="108">
        <v>30.931177785875875</v>
      </c>
      <c r="Y18" s="108">
        <v>30.931177785875875</v>
      </c>
      <c r="Z18" s="108">
        <v>30.931177785875875</v>
      </c>
      <c r="AA18" s="108">
        <v>30.931177785875875</v>
      </c>
      <c r="AB18" s="109">
        <v>30.931177785875875</v>
      </c>
    </row>
    <row r="19" spans="1:28" x14ac:dyDescent="0.25">
      <c r="A19" s="4"/>
      <c r="B19" s="63"/>
      <c r="C19" s="63"/>
      <c r="D19" s="4"/>
      <c r="E19" s="70"/>
      <c r="F19" s="4"/>
      <c r="G19" s="4"/>
      <c r="H19" s="10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102"/>
    </row>
    <row r="20" spans="1:28" ht="15.75" thickBot="1" x14ac:dyDescent="0.3">
      <c r="A20" s="82" t="s">
        <v>256</v>
      </c>
      <c r="B20" s="82" t="s">
        <v>1</v>
      </c>
      <c r="C20" s="82" t="s">
        <v>2</v>
      </c>
      <c r="D20" s="82" t="s">
        <v>3</v>
      </c>
      <c r="E20" s="86" t="s">
        <v>4</v>
      </c>
      <c r="F20" s="82">
        <v>2028</v>
      </c>
      <c r="G20" s="82">
        <v>2029</v>
      </c>
      <c r="H20" s="110">
        <v>2030</v>
      </c>
      <c r="I20" s="82">
        <v>2031</v>
      </c>
      <c r="J20" s="82">
        <v>2032</v>
      </c>
      <c r="K20" s="82">
        <v>2033</v>
      </c>
      <c r="L20" s="82">
        <v>2034</v>
      </c>
      <c r="M20" s="82">
        <v>2035</v>
      </c>
      <c r="N20" s="82">
        <v>2036</v>
      </c>
      <c r="O20" s="82">
        <v>2037</v>
      </c>
      <c r="P20" s="82">
        <v>2038</v>
      </c>
      <c r="Q20" s="82">
        <v>2039</v>
      </c>
      <c r="R20" s="82">
        <v>2040</v>
      </c>
      <c r="S20" s="82">
        <v>2041</v>
      </c>
      <c r="T20" s="82">
        <v>2042</v>
      </c>
      <c r="U20" s="82">
        <v>2043</v>
      </c>
      <c r="V20" s="82">
        <v>2044</v>
      </c>
      <c r="W20" s="82">
        <v>2045</v>
      </c>
      <c r="X20" s="82">
        <v>2046</v>
      </c>
      <c r="Y20" s="82">
        <v>2047</v>
      </c>
      <c r="Z20" s="82">
        <v>2048</v>
      </c>
      <c r="AA20" s="82">
        <v>2049</v>
      </c>
      <c r="AB20" s="111">
        <v>2050</v>
      </c>
    </row>
    <row r="21" spans="1:28" x14ac:dyDescent="0.25">
      <c r="A21" s="4"/>
      <c r="B21" s="63"/>
      <c r="C21"/>
      <c r="D21" s="4"/>
      <c r="E21" s="70"/>
      <c r="F21" s="4"/>
      <c r="G21" s="4"/>
      <c r="H21" s="10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102"/>
    </row>
    <row r="22" spans="1:28" x14ac:dyDescent="0.25">
      <c r="A22" s="4"/>
      <c r="B22" s="63"/>
      <c r="C22" s="63"/>
      <c r="D22" s="4" t="s">
        <v>26</v>
      </c>
      <c r="E22" s="70" t="s">
        <v>7</v>
      </c>
      <c r="F22" s="4"/>
      <c r="G22" s="4"/>
      <c r="H22" s="103">
        <v>37.036878728171196</v>
      </c>
      <c r="I22" s="3">
        <v>32.766614320004422</v>
      </c>
      <c r="J22" s="3">
        <v>32.766614320004422</v>
      </c>
      <c r="K22" s="3">
        <v>32.766614320004422</v>
      </c>
      <c r="L22" s="3">
        <v>32.766614320004422</v>
      </c>
      <c r="M22" s="3">
        <v>34.871616692645482</v>
      </c>
      <c r="N22" s="3">
        <v>33.20031697387649</v>
      </c>
      <c r="O22" s="3">
        <v>33.3750533806883</v>
      </c>
      <c r="P22" s="3">
        <v>33.3750533806883</v>
      </c>
      <c r="Q22" s="3">
        <v>32.690122928528119</v>
      </c>
      <c r="R22" s="3">
        <v>9.1402019999999986</v>
      </c>
      <c r="S22" s="3">
        <v>9.1402019999999986</v>
      </c>
      <c r="T22" s="3">
        <v>9.1402019999999986</v>
      </c>
      <c r="U22" s="3">
        <v>9.1402019999999986</v>
      </c>
      <c r="V22" s="3">
        <v>9.1402019999999986</v>
      </c>
      <c r="W22" s="3">
        <v>7.3645199999999997</v>
      </c>
      <c r="X22" s="3">
        <v>7.3645199999999997</v>
      </c>
      <c r="Y22" s="3">
        <v>7.3645199999999997</v>
      </c>
      <c r="Z22" s="3">
        <v>7.3645199999999997</v>
      </c>
      <c r="AA22" s="3">
        <v>7.3645199999999997</v>
      </c>
      <c r="AB22" s="104">
        <v>7.3645199999999997</v>
      </c>
    </row>
    <row r="23" spans="1:28" x14ac:dyDescent="0.25">
      <c r="A23" s="4"/>
      <c r="B23" s="63" t="s">
        <v>25</v>
      </c>
      <c r="C23" s="63" t="s">
        <v>27</v>
      </c>
      <c r="D23" s="4" t="s">
        <v>26</v>
      </c>
      <c r="E23" s="70" t="s">
        <v>8</v>
      </c>
      <c r="F23" s="4"/>
      <c r="G23" s="4"/>
      <c r="H23" s="103">
        <v>43.572798503730823</v>
      </c>
      <c r="I23" s="3">
        <v>38.548958023534617</v>
      </c>
      <c r="J23" s="3">
        <v>38.548958023534617</v>
      </c>
      <c r="K23" s="3">
        <v>38.548958023534617</v>
      </c>
      <c r="L23" s="3">
        <v>38.548958023534617</v>
      </c>
      <c r="M23" s="3">
        <v>41.025431403112336</v>
      </c>
      <c r="N23" s="3">
        <v>39.059196439854695</v>
      </c>
      <c r="O23" s="3">
        <v>39.264768683162707</v>
      </c>
      <c r="P23" s="3">
        <v>39.264768683162707</v>
      </c>
      <c r="Q23" s="3">
        <v>38.458968151209554</v>
      </c>
      <c r="R23" s="3">
        <v>12.186935999999999</v>
      </c>
      <c r="S23" s="3">
        <v>12.186935999999999</v>
      </c>
      <c r="T23" s="3">
        <v>12.186935999999999</v>
      </c>
      <c r="U23" s="3">
        <v>12.186935999999999</v>
      </c>
      <c r="V23" s="3">
        <v>12.186935999999999</v>
      </c>
      <c r="W23" s="3">
        <v>9.8193599999999996</v>
      </c>
      <c r="X23" s="3">
        <v>9.8193599999999996</v>
      </c>
      <c r="Y23" s="3">
        <v>9.8193599999999996</v>
      </c>
      <c r="Z23" s="3">
        <v>9.8193599999999996</v>
      </c>
      <c r="AA23" s="3">
        <v>9.8193599999999996</v>
      </c>
      <c r="AB23" s="104">
        <v>9.8193599999999996</v>
      </c>
    </row>
    <row r="24" spans="1:28" x14ac:dyDescent="0.25">
      <c r="A24" s="4"/>
      <c r="B24" s="63"/>
      <c r="C24" s="63"/>
      <c r="D24" s="4" t="s">
        <v>26</v>
      </c>
      <c r="E24" s="70" t="s">
        <v>9</v>
      </c>
      <c r="F24" s="4"/>
      <c r="G24" s="4"/>
      <c r="H24" s="103">
        <v>50.108718279290443</v>
      </c>
      <c r="I24" s="3">
        <v>44.331301727064805</v>
      </c>
      <c r="J24" s="3">
        <v>44.331301727064805</v>
      </c>
      <c r="K24" s="3">
        <v>44.331301727064805</v>
      </c>
      <c r="L24" s="3">
        <v>44.331301727064805</v>
      </c>
      <c r="M24" s="3">
        <v>47.179246113579183</v>
      </c>
      <c r="N24" s="3">
        <v>44.918075905832893</v>
      </c>
      <c r="O24" s="3">
        <v>45.154483985637107</v>
      </c>
      <c r="P24" s="3">
        <v>45.154483985637107</v>
      </c>
      <c r="Q24" s="3">
        <v>44.227813373890982</v>
      </c>
      <c r="R24" s="3">
        <v>16.208624879999999</v>
      </c>
      <c r="S24" s="3">
        <v>16.208624879999999</v>
      </c>
      <c r="T24" s="3">
        <v>16.208624879999999</v>
      </c>
      <c r="U24" s="3">
        <v>16.208624879999999</v>
      </c>
      <c r="V24" s="3">
        <v>16.208624879999999</v>
      </c>
      <c r="W24" s="3">
        <v>13.059748799999999</v>
      </c>
      <c r="X24" s="3">
        <v>13.059748799999999</v>
      </c>
      <c r="Y24" s="3">
        <v>13.059748799999999</v>
      </c>
      <c r="Z24" s="3">
        <v>13.059748799999999</v>
      </c>
      <c r="AA24" s="3">
        <v>13.059748799999999</v>
      </c>
      <c r="AB24" s="104">
        <v>13.059748799999999</v>
      </c>
    </row>
    <row r="25" spans="1:28" x14ac:dyDescent="0.25">
      <c r="A25" s="4"/>
      <c r="B25" s="63"/>
      <c r="C25"/>
      <c r="D25" s="4"/>
      <c r="E25" s="70"/>
      <c r="F25" s="4"/>
      <c r="G25" s="4"/>
      <c r="H25" s="10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104"/>
    </row>
    <row r="26" spans="1:28" x14ac:dyDescent="0.25">
      <c r="A26" s="4"/>
      <c r="B26" s="63"/>
      <c r="C26" s="63"/>
      <c r="D26" s="4" t="s">
        <v>26</v>
      </c>
      <c r="E26" s="70" t="s">
        <v>7</v>
      </c>
      <c r="F26" s="4"/>
      <c r="G26" s="4"/>
      <c r="H26" s="103">
        <v>2.7409042499999998</v>
      </c>
      <c r="I26" s="3">
        <v>2.7409042499999998</v>
      </c>
      <c r="J26" s="3">
        <v>2.7409042499999998</v>
      </c>
      <c r="K26" s="3">
        <v>2.7409042499999998</v>
      </c>
      <c r="L26" s="3">
        <v>2.7409042499999998</v>
      </c>
      <c r="M26" s="3">
        <v>2.7409042499999998</v>
      </c>
      <c r="N26" s="3">
        <v>1.9272424499999994</v>
      </c>
      <c r="O26" s="3">
        <v>1.9272424499999994</v>
      </c>
      <c r="P26" s="3">
        <v>1.9272424499999994</v>
      </c>
      <c r="Q26" s="3">
        <v>1.9272424499999994</v>
      </c>
      <c r="R26" s="3">
        <v>1.9272424499999994</v>
      </c>
      <c r="S26" s="3">
        <v>1.9272424499999994</v>
      </c>
      <c r="T26" s="3">
        <v>1.9272424499999994</v>
      </c>
      <c r="U26" s="3">
        <v>1.9272424499999994</v>
      </c>
      <c r="V26" s="3">
        <v>1.9272424499999994</v>
      </c>
      <c r="W26" s="3">
        <v>1.9272424499999994</v>
      </c>
      <c r="X26" s="3">
        <v>1.9272424499999994</v>
      </c>
      <c r="Y26" s="3">
        <v>1.9272424499999994</v>
      </c>
      <c r="Z26" s="3">
        <v>1.9272424499999994</v>
      </c>
      <c r="AA26" s="3">
        <v>1.9272424499999994</v>
      </c>
      <c r="AB26" s="104">
        <v>1.9272424499999994</v>
      </c>
    </row>
    <row r="27" spans="1:28" x14ac:dyDescent="0.25">
      <c r="A27" s="4"/>
      <c r="B27" s="63" t="s">
        <v>25</v>
      </c>
      <c r="C27" s="63" t="s">
        <v>28</v>
      </c>
      <c r="D27" s="4" t="s">
        <v>26</v>
      </c>
      <c r="E27" s="70" t="s">
        <v>8</v>
      </c>
      <c r="F27" s="4"/>
      <c r="G27" s="4"/>
      <c r="H27" s="103">
        <v>15.929589035299673</v>
      </c>
      <c r="I27" s="3">
        <v>15.929589035299673</v>
      </c>
      <c r="J27" s="3">
        <v>15.929589035299673</v>
      </c>
      <c r="K27" s="3">
        <v>15.929589035299673</v>
      </c>
      <c r="L27" s="3">
        <v>15.929589035299673</v>
      </c>
      <c r="M27" s="3">
        <v>15.929589035299673</v>
      </c>
      <c r="N27" s="3">
        <v>9.618779987718149</v>
      </c>
      <c r="O27" s="3">
        <v>9.618779987718149</v>
      </c>
      <c r="P27" s="3">
        <v>9.618779987718149</v>
      </c>
      <c r="Q27" s="3">
        <v>9.618779987718149</v>
      </c>
      <c r="R27" s="3">
        <v>9.618779987718149</v>
      </c>
      <c r="S27" s="3">
        <v>9.618779987718149</v>
      </c>
      <c r="T27" s="3">
        <v>9.618779987718149</v>
      </c>
      <c r="U27" s="3">
        <v>9.618779987718149</v>
      </c>
      <c r="V27" s="3">
        <v>9.618779987718149</v>
      </c>
      <c r="W27" s="3">
        <v>9.618779987718149</v>
      </c>
      <c r="X27" s="3">
        <v>9.618779987718149</v>
      </c>
      <c r="Y27" s="3">
        <v>9.618779987718149</v>
      </c>
      <c r="Z27" s="3">
        <v>9.618779987718149</v>
      </c>
      <c r="AA27" s="3">
        <v>9.618779987718149</v>
      </c>
      <c r="AB27" s="104">
        <v>9.618779987718149</v>
      </c>
    </row>
    <row r="28" spans="1:28" x14ac:dyDescent="0.25">
      <c r="A28" s="4"/>
      <c r="B28" s="63"/>
      <c r="C28" s="63"/>
      <c r="D28" s="4" t="s">
        <v>26</v>
      </c>
      <c r="E28" s="70" t="s">
        <v>9</v>
      </c>
      <c r="F28" s="4"/>
      <c r="G28" s="4"/>
      <c r="H28" s="103">
        <v>18.319027390594623</v>
      </c>
      <c r="I28" s="3">
        <v>18.319027390594623</v>
      </c>
      <c r="J28" s="3">
        <v>18.319027390594623</v>
      </c>
      <c r="K28" s="3">
        <v>18.319027390594623</v>
      </c>
      <c r="L28" s="3">
        <v>18.319027390594623</v>
      </c>
      <c r="M28" s="3">
        <v>18.319027390594623</v>
      </c>
      <c r="N28" s="3">
        <v>11.061596985875871</v>
      </c>
      <c r="O28" s="3">
        <v>11.061596985875871</v>
      </c>
      <c r="P28" s="3">
        <v>11.061596985875871</v>
      </c>
      <c r="Q28" s="3">
        <v>11.061596985875871</v>
      </c>
      <c r="R28" s="3">
        <v>11.061596985875871</v>
      </c>
      <c r="S28" s="3">
        <v>11.061596985875871</v>
      </c>
      <c r="T28" s="3">
        <v>11.061596985875871</v>
      </c>
      <c r="U28" s="3">
        <v>11.061596985875871</v>
      </c>
      <c r="V28" s="3">
        <v>11.061596985875871</v>
      </c>
      <c r="W28" s="3">
        <v>11.061596985875871</v>
      </c>
      <c r="X28" s="3">
        <v>11.061596985875871</v>
      </c>
      <c r="Y28" s="3">
        <v>11.061596985875871</v>
      </c>
      <c r="Z28" s="3">
        <v>11.061596985875871</v>
      </c>
      <c r="AA28" s="3">
        <v>11.061596985875871</v>
      </c>
      <c r="AB28" s="104">
        <v>11.061596985875871</v>
      </c>
    </row>
    <row r="29" spans="1:28" x14ac:dyDescent="0.25">
      <c r="A29" s="4"/>
      <c r="B29" s="63"/>
      <c r="C29"/>
      <c r="D29" s="4"/>
      <c r="E29" s="70"/>
      <c r="F29" s="4"/>
      <c r="G29" s="4"/>
      <c r="H29" s="10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104"/>
    </row>
    <row r="30" spans="1:28" x14ac:dyDescent="0.25">
      <c r="A30" s="4"/>
      <c r="B30" s="63"/>
      <c r="C30" s="63"/>
      <c r="D30" s="4" t="s">
        <v>26</v>
      </c>
      <c r="E30" s="70" t="s">
        <v>7</v>
      </c>
      <c r="F30" s="4"/>
      <c r="G30" s="4"/>
      <c r="H30" s="103">
        <v>10.141200000000001</v>
      </c>
      <c r="I30" s="3">
        <v>10.141200000000001</v>
      </c>
      <c r="J30" s="3">
        <v>10.141200000000001</v>
      </c>
      <c r="K30" s="3">
        <v>10.141200000000001</v>
      </c>
      <c r="L30" s="3">
        <v>10.141200000000001</v>
      </c>
      <c r="M30" s="3">
        <v>10.141200000000001</v>
      </c>
      <c r="N30" s="3">
        <v>1.171584</v>
      </c>
      <c r="O30" s="3">
        <v>1.171584</v>
      </c>
      <c r="P30" s="3">
        <v>1.171584</v>
      </c>
      <c r="Q30" s="3">
        <v>1.171584</v>
      </c>
      <c r="R30" s="3">
        <v>1.171584</v>
      </c>
      <c r="S30" s="3">
        <v>1.171584</v>
      </c>
      <c r="T30" s="3">
        <v>1.171584</v>
      </c>
      <c r="U30" s="3">
        <v>1.171584</v>
      </c>
      <c r="V30" s="3">
        <v>1.171584</v>
      </c>
      <c r="W30" s="3">
        <v>1.171584</v>
      </c>
      <c r="X30" s="3">
        <v>1.171584</v>
      </c>
      <c r="Y30" s="3">
        <v>1.171584</v>
      </c>
      <c r="Z30" s="3">
        <v>1.171584</v>
      </c>
      <c r="AA30" s="3">
        <v>1.171584</v>
      </c>
      <c r="AB30" s="104">
        <v>1.171584</v>
      </c>
    </row>
    <row r="31" spans="1:28" x14ac:dyDescent="0.25">
      <c r="A31" s="4"/>
      <c r="B31" s="63" t="s">
        <v>29</v>
      </c>
      <c r="C31" s="63" t="s">
        <v>30</v>
      </c>
      <c r="D31" s="4" t="s">
        <v>26</v>
      </c>
      <c r="E31" s="70" t="s">
        <v>8</v>
      </c>
      <c r="F31" s="4"/>
      <c r="G31" s="4"/>
      <c r="H31" s="103">
        <v>14.61429</v>
      </c>
      <c r="I31" s="3">
        <v>14.61429</v>
      </c>
      <c r="J31" s="3">
        <v>14.61429</v>
      </c>
      <c r="K31" s="3">
        <v>14.61429</v>
      </c>
      <c r="L31" s="3">
        <v>14.61429</v>
      </c>
      <c r="M31" s="3">
        <v>14.61429</v>
      </c>
      <c r="N31" s="3">
        <v>5.8457159999999995</v>
      </c>
      <c r="O31" s="3">
        <v>5.8457159999999995</v>
      </c>
      <c r="P31" s="3">
        <v>5.8457159999999995</v>
      </c>
      <c r="Q31" s="3">
        <v>5.8457159999999995</v>
      </c>
      <c r="R31" s="3">
        <v>5.8457159999999995</v>
      </c>
      <c r="S31" s="3">
        <v>5.8457159999999995</v>
      </c>
      <c r="T31" s="3">
        <v>5.8457159999999995</v>
      </c>
      <c r="U31" s="3">
        <v>5.8457159999999995</v>
      </c>
      <c r="V31" s="3">
        <v>5.8457159999999995</v>
      </c>
      <c r="W31" s="3">
        <v>5.8457159999999995</v>
      </c>
      <c r="X31" s="3">
        <v>5.8457159999999995</v>
      </c>
      <c r="Y31" s="3">
        <v>5.8457159999999995</v>
      </c>
      <c r="Z31" s="3">
        <v>5.8457159999999995</v>
      </c>
      <c r="AA31" s="3">
        <v>5.8457159999999995</v>
      </c>
      <c r="AB31" s="104">
        <v>5.8457159999999995</v>
      </c>
    </row>
    <row r="32" spans="1:28" x14ac:dyDescent="0.25">
      <c r="A32" s="4"/>
      <c r="B32" s="63"/>
      <c r="C32" s="63"/>
      <c r="D32" s="4" t="s">
        <v>26</v>
      </c>
      <c r="E32" s="70" t="s">
        <v>9</v>
      </c>
      <c r="F32" s="4"/>
      <c r="G32" s="4"/>
      <c r="H32" s="103">
        <v>17.02458</v>
      </c>
      <c r="I32" s="3">
        <v>17.02458</v>
      </c>
      <c r="J32" s="3">
        <v>17.02458</v>
      </c>
      <c r="K32" s="3">
        <v>17.02458</v>
      </c>
      <c r="L32" s="3">
        <v>17.02458</v>
      </c>
      <c r="M32" s="3">
        <v>17.02458</v>
      </c>
      <c r="N32" s="3">
        <v>6.8098320000000001</v>
      </c>
      <c r="O32" s="3">
        <v>6.8098320000000001</v>
      </c>
      <c r="P32" s="3">
        <v>6.8098320000000001</v>
      </c>
      <c r="Q32" s="3">
        <v>6.8098320000000001</v>
      </c>
      <c r="R32" s="3">
        <v>6.8098320000000001</v>
      </c>
      <c r="S32" s="3">
        <v>6.8098320000000001</v>
      </c>
      <c r="T32" s="3">
        <v>6.8098320000000001</v>
      </c>
      <c r="U32" s="3">
        <v>6.8098320000000001</v>
      </c>
      <c r="V32" s="3">
        <v>6.8098320000000001</v>
      </c>
      <c r="W32" s="3">
        <v>6.8098320000000001</v>
      </c>
      <c r="X32" s="3">
        <v>6.8098320000000001</v>
      </c>
      <c r="Y32" s="3">
        <v>6.8098320000000001</v>
      </c>
      <c r="Z32" s="3">
        <v>6.8098320000000001</v>
      </c>
      <c r="AA32" s="3">
        <v>6.8098320000000001</v>
      </c>
      <c r="AB32" s="104">
        <v>6.8098320000000001</v>
      </c>
    </row>
    <row r="33" spans="1:28" ht="15.75" thickBot="1" x14ac:dyDescent="0.3">
      <c r="A33" s="4"/>
      <c r="B33" s="63"/>
      <c r="C33" s="84" t="s">
        <v>31</v>
      </c>
      <c r="D33" s="83"/>
      <c r="E33" s="87"/>
      <c r="F33" s="83"/>
      <c r="G33" s="83"/>
      <c r="H33" s="10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106"/>
    </row>
    <row r="34" spans="1:28" ht="15.75" thickTop="1" x14ac:dyDescent="0.25">
      <c r="A34" s="4"/>
      <c r="B34" s="63"/>
      <c r="C34" s="63"/>
      <c r="D34" s="4" t="s">
        <v>26</v>
      </c>
      <c r="E34" s="70" t="s">
        <v>7</v>
      </c>
      <c r="F34" s="4"/>
      <c r="G34" s="4"/>
      <c r="H34" s="107">
        <v>50.138255318171197</v>
      </c>
      <c r="I34" s="108">
        <v>45.867990910004423</v>
      </c>
      <c r="J34" s="108">
        <v>45.867990910004423</v>
      </c>
      <c r="K34" s="108">
        <v>45.867990910004423</v>
      </c>
      <c r="L34" s="108">
        <v>45.867990910004423</v>
      </c>
      <c r="M34" s="108">
        <v>47.972993282645483</v>
      </c>
      <c r="N34" s="108">
        <v>36.45332281987649</v>
      </c>
      <c r="O34" s="108">
        <v>36.6280592266883</v>
      </c>
      <c r="P34" s="108">
        <v>36.6280592266883</v>
      </c>
      <c r="Q34" s="108">
        <v>35.94312877452812</v>
      </c>
      <c r="R34" s="108">
        <v>12.393207845999999</v>
      </c>
      <c r="S34" s="108">
        <v>12.393207845999999</v>
      </c>
      <c r="T34" s="108">
        <v>12.393207845999999</v>
      </c>
      <c r="U34" s="108">
        <v>12.393207845999999</v>
      </c>
      <c r="V34" s="108">
        <v>12.393207845999999</v>
      </c>
      <c r="W34" s="108">
        <v>10.617525845999999</v>
      </c>
      <c r="X34" s="108">
        <v>10.617525845999999</v>
      </c>
      <c r="Y34" s="108">
        <v>10.617525845999999</v>
      </c>
      <c r="Z34" s="108">
        <v>10.617525845999999</v>
      </c>
      <c r="AA34" s="108">
        <v>10.617525845999999</v>
      </c>
      <c r="AB34" s="109">
        <v>10.617525845999999</v>
      </c>
    </row>
    <row r="35" spans="1:28" x14ac:dyDescent="0.25">
      <c r="A35" s="4"/>
      <c r="B35" s="63"/>
      <c r="C35" s="63"/>
      <c r="D35" s="4" t="s">
        <v>26</v>
      </c>
      <c r="E35" s="70" t="s">
        <v>8</v>
      </c>
      <c r="F35" s="4"/>
      <c r="G35" s="4"/>
      <c r="H35" s="107">
        <v>74.116677539030491</v>
      </c>
      <c r="I35" s="108">
        <v>69.092837058834291</v>
      </c>
      <c r="J35" s="108">
        <v>69.092837058834291</v>
      </c>
      <c r="K35" s="108">
        <v>69.092837058834291</v>
      </c>
      <c r="L35" s="108">
        <v>69.092837058834291</v>
      </c>
      <c r="M35" s="108">
        <v>71.569310438412003</v>
      </c>
      <c r="N35" s="108">
        <v>54.52369242757284</v>
      </c>
      <c r="O35" s="108">
        <v>54.729264670880852</v>
      </c>
      <c r="P35" s="108">
        <v>54.729264670880852</v>
      </c>
      <c r="Q35" s="108">
        <v>53.923464138927699</v>
      </c>
      <c r="R35" s="108">
        <v>27.651431987718148</v>
      </c>
      <c r="S35" s="108">
        <v>27.651431987718148</v>
      </c>
      <c r="T35" s="108">
        <v>27.651431987718148</v>
      </c>
      <c r="U35" s="108">
        <v>27.651431987718148</v>
      </c>
      <c r="V35" s="108">
        <v>27.651431987718148</v>
      </c>
      <c r="W35" s="108">
        <v>25.283855987718148</v>
      </c>
      <c r="X35" s="108">
        <v>25.283855987718148</v>
      </c>
      <c r="Y35" s="108">
        <v>25.283855987718148</v>
      </c>
      <c r="Z35" s="108">
        <v>25.283855987718148</v>
      </c>
      <c r="AA35" s="108">
        <v>25.283855987718148</v>
      </c>
      <c r="AB35" s="109">
        <v>25.283855987718148</v>
      </c>
    </row>
    <row r="36" spans="1:28" x14ac:dyDescent="0.25">
      <c r="A36" s="4"/>
      <c r="B36" s="63"/>
      <c r="C36" s="63"/>
      <c r="D36" s="4" t="s">
        <v>26</v>
      </c>
      <c r="E36" s="70" t="s">
        <v>9</v>
      </c>
      <c r="F36" s="4"/>
      <c r="G36" s="4"/>
      <c r="H36" s="107">
        <v>85.45232566988507</v>
      </c>
      <c r="I36" s="108">
        <v>79.674909117659439</v>
      </c>
      <c r="J36" s="108">
        <v>79.674909117659439</v>
      </c>
      <c r="K36" s="108">
        <v>79.674909117659439</v>
      </c>
      <c r="L36" s="108">
        <v>79.674909117659439</v>
      </c>
      <c r="M36" s="108">
        <v>82.52285350417381</v>
      </c>
      <c r="N36" s="108">
        <v>62.789504891708766</v>
      </c>
      <c r="O36" s="108">
        <v>63.02591297151298</v>
      </c>
      <c r="P36" s="108">
        <v>63.02591297151298</v>
      </c>
      <c r="Q36" s="108">
        <v>62.099242359766855</v>
      </c>
      <c r="R36" s="108">
        <v>34.080053865875868</v>
      </c>
      <c r="S36" s="108">
        <v>34.080053865875868</v>
      </c>
      <c r="T36" s="108">
        <v>34.080053865875868</v>
      </c>
      <c r="U36" s="108">
        <v>34.080053865875868</v>
      </c>
      <c r="V36" s="108">
        <v>34.080053865875868</v>
      </c>
      <c r="W36" s="108">
        <v>30.931177785875875</v>
      </c>
      <c r="X36" s="108">
        <v>30.931177785875875</v>
      </c>
      <c r="Y36" s="108">
        <v>30.931177785875875</v>
      </c>
      <c r="Z36" s="108">
        <v>30.931177785875875</v>
      </c>
      <c r="AA36" s="108">
        <v>30.931177785875875</v>
      </c>
      <c r="AB36" s="109">
        <v>30.931177785875875</v>
      </c>
    </row>
    <row r="37" spans="1:28" x14ac:dyDescent="0.25">
      <c r="A37" s="4"/>
      <c r="B37" s="63"/>
      <c r="C37" s="63"/>
      <c r="D37" s="4"/>
      <c r="E37" s="70"/>
      <c r="F37" s="4"/>
      <c r="G37" s="4"/>
      <c r="H37" s="101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102"/>
    </row>
    <row r="38" spans="1:28" ht="15.75" thickBot="1" x14ac:dyDescent="0.3">
      <c r="A38" s="82" t="s">
        <v>257</v>
      </c>
      <c r="B38" s="82" t="s">
        <v>1</v>
      </c>
      <c r="C38" s="82" t="s">
        <v>2</v>
      </c>
      <c r="D38" s="82" t="s">
        <v>3</v>
      </c>
      <c r="E38" s="86" t="s">
        <v>4</v>
      </c>
      <c r="F38" s="82">
        <v>2028</v>
      </c>
      <c r="G38" s="82">
        <v>2029</v>
      </c>
      <c r="H38" s="110">
        <v>2030</v>
      </c>
      <c r="I38" s="82">
        <v>2031</v>
      </c>
      <c r="J38" s="82">
        <v>2032</v>
      </c>
      <c r="K38" s="82">
        <v>2033</v>
      </c>
      <c r="L38" s="82">
        <v>2034</v>
      </c>
      <c r="M38" s="82">
        <v>2035</v>
      </c>
      <c r="N38" s="82">
        <v>2036</v>
      </c>
      <c r="O38" s="82">
        <v>2037</v>
      </c>
      <c r="P38" s="82">
        <v>2038</v>
      </c>
      <c r="Q38" s="82">
        <v>2039</v>
      </c>
      <c r="R38" s="82">
        <v>2040</v>
      </c>
      <c r="S38" s="82">
        <v>2041</v>
      </c>
      <c r="T38" s="82">
        <v>2042</v>
      </c>
      <c r="U38" s="82">
        <v>2043</v>
      </c>
      <c r="V38" s="82">
        <v>2044</v>
      </c>
      <c r="W38" s="82">
        <v>2045</v>
      </c>
      <c r="X38" s="82">
        <v>2046</v>
      </c>
      <c r="Y38" s="82">
        <v>2047</v>
      </c>
      <c r="Z38" s="82">
        <v>2048</v>
      </c>
      <c r="AA38" s="82">
        <v>2049</v>
      </c>
      <c r="AB38" s="111">
        <v>2050</v>
      </c>
    </row>
    <row r="39" spans="1:28" x14ac:dyDescent="0.25">
      <c r="A39" s="4"/>
      <c r="B39" s="63"/>
      <c r="C39" s="63"/>
      <c r="D39" s="4"/>
      <c r="E39" s="70"/>
      <c r="F39" s="4"/>
      <c r="G39" s="4"/>
      <c r="H39" s="10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102"/>
    </row>
    <row r="40" spans="1:28" x14ac:dyDescent="0.25">
      <c r="A40" s="4"/>
      <c r="B40" s="63"/>
      <c r="C40" s="63"/>
      <c r="D40" s="4" t="s">
        <v>26</v>
      </c>
      <c r="E40" s="70" t="s">
        <v>7</v>
      </c>
      <c r="F40" s="4"/>
      <c r="G40" s="4"/>
      <c r="H40" s="103">
        <v>37.036878728171196</v>
      </c>
      <c r="I40" s="3">
        <v>32.766614320004422</v>
      </c>
      <c r="J40" s="3">
        <v>32.766614320004422</v>
      </c>
      <c r="K40" s="3">
        <v>32.766614320004422</v>
      </c>
      <c r="L40" s="3">
        <v>32.766614320004422</v>
      </c>
      <c r="M40" s="3">
        <v>34.871616692645482</v>
      </c>
      <c r="N40" s="3">
        <v>33.20031697387649</v>
      </c>
      <c r="O40" s="3">
        <v>33.3750533806883</v>
      </c>
      <c r="P40" s="3">
        <v>33.3750533806883</v>
      </c>
      <c r="Q40" s="3">
        <v>32.690122928528119</v>
      </c>
      <c r="R40" s="3">
        <v>28.617429627517289</v>
      </c>
      <c r="S40" s="3">
        <v>28.734310792555252</v>
      </c>
      <c r="T40" s="3">
        <v>30.888154147600176</v>
      </c>
      <c r="U40" s="3">
        <v>29.157991582845817</v>
      </c>
      <c r="V40" s="3">
        <v>37.467732150182826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102">
        <v>0</v>
      </c>
    </row>
    <row r="41" spans="1:28" x14ac:dyDescent="0.25">
      <c r="A41" s="4"/>
      <c r="B41" s="63" t="s">
        <v>25</v>
      </c>
      <c r="C41" s="63" t="s">
        <v>27</v>
      </c>
      <c r="D41" s="4" t="s">
        <v>26</v>
      </c>
      <c r="E41" s="70" t="s">
        <v>8</v>
      </c>
      <c r="F41" s="4"/>
      <c r="G41" s="4"/>
      <c r="H41" s="103">
        <v>43.572798503730823</v>
      </c>
      <c r="I41" s="3">
        <v>38.548958023534617</v>
      </c>
      <c r="J41" s="3">
        <v>38.548958023534617</v>
      </c>
      <c r="K41" s="3">
        <v>38.548958023534617</v>
      </c>
      <c r="L41" s="3">
        <v>38.548958023534617</v>
      </c>
      <c r="M41" s="3">
        <v>41.025431403112336</v>
      </c>
      <c r="N41" s="3">
        <v>39.059196439854695</v>
      </c>
      <c r="O41" s="3">
        <v>39.264768683162707</v>
      </c>
      <c r="P41" s="3">
        <v>39.264768683162707</v>
      </c>
      <c r="Q41" s="3">
        <v>38.458968151209554</v>
      </c>
      <c r="R41" s="3">
        <v>38.156572836689719</v>
      </c>
      <c r="S41" s="3">
        <v>38.31241439007367</v>
      </c>
      <c r="T41" s="3">
        <v>41.184205530133568</v>
      </c>
      <c r="U41" s="3">
        <v>38.877322110461087</v>
      </c>
      <c r="V41" s="3">
        <v>49.956976200243773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102">
        <v>0</v>
      </c>
    </row>
    <row r="42" spans="1:28" x14ac:dyDescent="0.25">
      <c r="A42" s="4"/>
      <c r="B42" s="63"/>
      <c r="C42" s="63"/>
      <c r="D42" s="4" t="s">
        <v>26</v>
      </c>
      <c r="E42" s="70" t="s">
        <v>9</v>
      </c>
      <c r="F42" s="4"/>
      <c r="G42" s="4"/>
      <c r="H42" s="103">
        <v>50.108718279290443</v>
      </c>
      <c r="I42" s="3">
        <v>44.331301727064805</v>
      </c>
      <c r="J42" s="3">
        <v>44.331301727064805</v>
      </c>
      <c r="K42" s="3">
        <v>44.331301727064805</v>
      </c>
      <c r="L42" s="3">
        <v>44.331301727064805</v>
      </c>
      <c r="M42" s="3">
        <v>47.179246113579183</v>
      </c>
      <c r="N42" s="3">
        <v>44.918075905832893</v>
      </c>
      <c r="O42" s="3">
        <v>45.154483985637107</v>
      </c>
      <c r="P42" s="3">
        <v>45.154483985637107</v>
      </c>
      <c r="Q42" s="3">
        <v>44.227813373890982</v>
      </c>
      <c r="R42" s="3">
        <v>50.74824187279733</v>
      </c>
      <c r="S42" s="3">
        <v>50.955511138797981</v>
      </c>
      <c r="T42" s="3">
        <v>54.774993355077648</v>
      </c>
      <c r="U42" s="3">
        <v>51.706838406913249</v>
      </c>
      <c r="V42" s="3">
        <v>66.442778346324218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102">
        <v>0</v>
      </c>
    </row>
    <row r="43" spans="1:28" x14ac:dyDescent="0.25">
      <c r="A43" s="4"/>
      <c r="B43" s="63"/>
      <c r="C43"/>
      <c r="D43" s="4"/>
      <c r="E43" s="70"/>
      <c r="F43" s="4"/>
      <c r="G43" s="4"/>
      <c r="H43" s="10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4"/>
      <c r="X43" s="4"/>
      <c r="Y43" s="4"/>
      <c r="Z43" s="4"/>
      <c r="AA43" s="4"/>
      <c r="AB43" s="102"/>
    </row>
    <row r="44" spans="1:28" x14ac:dyDescent="0.25">
      <c r="A44" s="4"/>
      <c r="B44" s="63"/>
      <c r="C44" s="63"/>
      <c r="D44" s="4" t="s">
        <v>26</v>
      </c>
      <c r="E44" s="70" t="s">
        <v>7</v>
      </c>
      <c r="F44" s="4"/>
      <c r="G44" s="4"/>
      <c r="H44" s="103">
        <v>2.7409042499999998</v>
      </c>
      <c r="I44" s="3">
        <v>2.7409042499999998</v>
      </c>
      <c r="J44" s="3">
        <v>2.7409042499999998</v>
      </c>
      <c r="K44" s="3">
        <v>2.7409042499999998</v>
      </c>
      <c r="L44" s="3">
        <v>2.7409042499999998</v>
      </c>
      <c r="M44" s="3">
        <v>2.7409042499999998</v>
      </c>
      <c r="N44" s="3">
        <v>1.9272424499999994</v>
      </c>
      <c r="O44" s="3">
        <v>1.9272424499999994</v>
      </c>
      <c r="P44" s="3">
        <v>1.9272424499999994</v>
      </c>
      <c r="Q44" s="3">
        <v>1.9272424499999994</v>
      </c>
      <c r="R44" s="3">
        <v>1.9272424499999994</v>
      </c>
      <c r="S44" s="3">
        <v>1.9272424499999994</v>
      </c>
      <c r="T44" s="3">
        <v>1.9272424499999994</v>
      </c>
      <c r="U44" s="3">
        <v>1.9272424499999994</v>
      </c>
      <c r="V44" s="3">
        <v>1.9272424499999994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102">
        <v>0</v>
      </c>
    </row>
    <row r="45" spans="1:28" x14ac:dyDescent="0.25">
      <c r="A45" s="4"/>
      <c r="B45" s="63" t="s">
        <v>25</v>
      </c>
      <c r="C45" s="63" t="s">
        <v>28</v>
      </c>
      <c r="D45" s="4" t="s">
        <v>26</v>
      </c>
      <c r="E45" s="70" t="s">
        <v>8</v>
      </c>
      <c r="F45" s="4"/>
      <c r="G45" s="4"/>
      <c r="H45" s="103">
        <v>15.929589035299673</v>
      </c>
      <c r="I45" s="3">
        <v>15.929589035299673</v>
      </c>
      <c r="J45" s="3">
        <v>15.929589035299673</v>
      </c>
      <c r="K45" s="3">
        <v>15.929589035299673</v>
      </c>
      <c r="L45" s="3">
        <v>15.929589035299673</v>
      </c>
      <c r="M45" s="3">
        <v>15.929589035299673</v>
      </c>
      <c r="N45" s="3">
        <v>9.618779987718149</v>
      </c>
      <c r="O45" s="3">
        <v>9.618779987718149</v>
      </c>
      <c r="P45" s="3">
        <v>9.618779987718149</v>
      </c>
      <c r="Q45" s="3">
        <v>9.618779987718149</v>
      </c>
      <c r="R45" s="3">
        <v>9.618779987718149</v>
      </c>
      <c r="S45" s="3">
        <v>9.618779987718149</v>
      </c>
      <c r="T45" s="3">
        <v>9.618779987718149</v>
      </c>
      <c r="U45" s="3">
        <v>9.618779987718149</v>
      </c>
      <c r="V45" s="3">
        <v>9.618779987718149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102">
        <v>0</v>
      </c>
    </row>
    <row r="46" spans="1:28" x14ac:dyDescent="0.25">
      <c r="A46" s="4"/>
      <c r="B46" s="63"/>
      <c r="C46" s="63"/>
      <c r="D46" s="4" t="s">
        <v>26</v>
      </c>
      <c r="E46" s="70" t="s">
        <v>9</v>
      </c>
      <c r="F46" s="4"/>
      <c r="G46" s="4"/>
      <c r="H46" s="103">
        <v>18.319027390594623</v>
      </c>
      <c r="I46" s="3">
        <v>18.319027390594623</v>
      </c>
      <c r="J46" s="3">
        <v>18.319027390594623</v>
      </c>
      <c r="K46" s="3">
        <v>18.319027390594623</v>
      </c>
      <c r="L46" s="3">
        <v>18.319027390594623</v>
      </c>
      <c r="M46" s="3">
        <v>18.319027390594623</v>
      </c>
      <c r="N46" s="3">
        <v>11.061596985875871</v>
      </c>
      <c r="O46" s="3">
        <v>11.061596985875871</v>
      </c>
      <c r="P46" s="3">
        <v>11.061596985875871</v>
      </c>
      <c r="Q46" s="3">
        <v>11.061596985875871</v>
      </c>
      <c r="R46" s="3">
        <v>11.061596985875871</v>
      </c>
      <c r="S46" s="3">
        <v>11.061596985875871</v>
      </c>
      <c r="T46" s="3">
        <v>11.061596985875871</v>
      </c>
      <c r="U46" s="3">
        <v>11.061596985875871</v>
      </c>
      <c r="V46" s="3">
        <v>11.061596985875871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102">
        <v>0</v>
      </c>
    </row>
    <row r="47" spans="1:28" x14ac:dyDescent="0.25">
      <c r="A47" s="4"/>
      <c r="B47" s="63"/>
      <c r="C47"/>
      <c r="D47" s="4"/>
      <c r="E47" s="70"/>
      <c r="F47" s="4"/>
      <c r="G47" s="4"/>
      <c r="H47" s="10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4"/>
      <c r="X47" s="4"/>
      <c r="Y47" s="4"/>
      <c r="Z47" s="4"/>
      <c r="AA47" s="4"/>
      <c r="AB47" s="102"/>
    </row>
    <row r="48" spans="1:28" x14ac:dyDescent="0.25">
      <c r="A48" s="4"/>
      <c r="B48" s="63"/>
      <c r="C48" s="63"/>
      <c r="D48" s="4" t="s">
        <v>26</v>
      </c>
      <c r="E48" s="70" t="s">
        <v>7</v>
      </c>
      <c r="F48" s="4"/>
      <c r="G48" s="4"/>
      <c r="H48" s="103">
        <v>10.141200000000001</v>
      </c>
      <c r="I48" s="3">
        <v>10.141200000000001</v>
      </c>
      <c r="J48" s="3">
        <v>10.141200000000001</v>
      </c>
      <c r="K48" s="3">
        <v>10.141200000000001</v>
      </c>
      <c r="L48" s="3">
        <v>10.141200000000001</v>
      </c>
      <c r="M48" s="3">
        <v>10.141200000000001</v>
      </c>
      <c r="N48" s="3">
        <v>1.171584</v>
      </c>
      <c r="O48" s="3">
        <v>1.171584</v>
      </c>
      <c r="P48" s="3">
        <v>1.171584</v>
      </c>
      <c r="Q48" s="3">
        <v>1.171584</v>
      </c>
      <c r="R48" s="3">
        <v>1.171584</v>
      </c>
      <c r="S48" s="3">
        <v>1.171584</v>
      </c>
      <c r="T48" s="3">
        <v>1.171584</v>
      </c>
      <c r="U48" s="3">
        <v>1.171584</v>
      </c>
      <c r="V48" s="3">
        <v>1.171584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102">
        <v>0</v>
      </c>
    </row>
    <row r="49" spans="1:28" x14ac:dyDescent="0.25">
      <c r="A49" s="4"/>
      <c r="B49" s="63" t="s">
        <v>29</v>
      </c>
      <c r="C49" s="63" t="s">
        <v>30</v>
      </c>
      <c r="D49" s="4" t="s">
        <v>26</v>
      </c>
      <c r="E49" s="70" t="s">
        <v>8</v>
      </c>
      <c r="F49" s="4"/>
      <c r="G49" s="4"/>
      <c r="H49" s="103">
        <v>14.61429</v>
      </c>
      <c r="I49" s="3">
        <v>14.61429</v>
      </c>
      <c r="J49" s="3">
        <v>14.61429</v>
      </c>
      <c r="K49" s="3">
        <v>14.61429</v>
      </c>
      <c r="L49" s="3">
        <v>14.61429</v>
      </c>
      <c r="M49" s="3">
        <v>14.61429</v>
      </c>
      <c r="N49" s="3">
        <v>5.8457159999999995</v>
      </c>
      <c r="O49" s="3">
        <v>5.8457159999999995</v>
      </c>
      <c r="P49" s="3">
        <v>5.8457159999999995</v>
      </c>
      <c r="Q49" s="3">
        <v>5.8457159999999995</v>
      </c>
      <c r="R49" s="3">
        <v>5.8457159999999995</v>
      </c>
      <c r="S49" s="3">
        <v>5.8457159999999995</v>
      </c>
      <c r="T49" s="3">
        <v>5.8457159999999995</v>
      </c>
      <c r="U49" s="3">
        <v>5.8457159999999995</v>
      </c>
      <c r="V49" s="3">
        <v>5.8457159999999995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102">
        <v>0</v>
      </c>
    </row>
    <row r="50" spans="1:28" x14ac:dyDescent="0.25">
      <c r="A50" s="4"/>
      <c r="B50" s="63"/>
      <c r="C50" s="63"/>
      <c r="D50" s="4" t="s">
        <v>26</v>
      </c>
      <c r="E50" s="70" t="s">
        <v>9</v>
      </c>
      <c r="F50" s="4"/>
      <c r="G50" s="4"/>
      <c r="H50" s="103">
        <v>17.02458</v>
      </c>
      <c r="I50" s="3">
        <v>17.02458</v>
      </c>
      <c r="J50" s="3">
        <v>17.02458</v>
      </c>
      <c r="K50" s="3">
        <v>17.02458</v>
      </c>
      <c r="L50" s="3">
        <v>17.02458</v>
      </c>
      <c r="M50" s="3">
        <v>17.02458</v>
      </c>
      <c r="N50" s="3">
        <v>6.8098320000000001</v>
      </c>
      <c r="O50" s="3">
        <v>6.8098320000000001</v>
      </c>
      <c r="P50" s="3">
        <v>6.8098320000000001</v>
      </c>
      <c r="Q50" s="3">
        <v>6.8098320000000001</v>
      </c>
      <c r="R50" s="3">
        <v>6.8098320000000001</v>
      </c>
      <c r="S50" s="3">
        <v>6.8098320000000001</v>
      </c>
      <c r="T50" s="3">
        <v>6.8098320000000001</v>
      </c>
      <c r="U50" s="3">
        <v>6.8098320000000001</v>
      </c>
      <c r="V50" s="3">
        <v>6.8098320000000001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102">
        <v>0</v>
      </c>
    </row>
    <row r="51" spans="1:28" ht="15.75" thickBot="1" x14ac:dyDescent="0.3">
      <c r="A51" s="4"/>
      <c r="B51" s="63"/>
      <c r="C51" s="84" t="s">
        <v>31</v>
      </c>
      <c r="D51" s="83"/>
      <c r="E51" s="87"/>
      <c r="F51" s="83"/>
      <c r="G51" s="83"/>
      <c r="H51" s="10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185"/>
      <c r="X51" s="185"/>
      <c r="Y51" s="185"/>
      <c r="Z51" s="185"/>
      <c r="AA51" s="185"/>
      <c r="AB51" s="186"/>
    </row>
    <row r="52" spans="1:28" ht="15.75" thickTop="1" x14ac:dyDescent="0.25">
      <c r="A52" s="4"/>
      <c r="B52" s="63"/>
      <c r="C52" s="63"/>
      <c r="D52" s="4" t="s">
        <v>26</v>
      </c>
      <c r="E52" s="70" t="s">
        <v>7</v>
      </c>
      <c r="F52" s="4"/>
      <c r="G52" s="4"/>
      <c r="H52" s="107">
        <v>50.138255318171197</v>
      </c>
      <c r="I52" s="108">
        <v>45.867990910004423</v>
      </c>
      <c r="J52" s="108">
        <v>45.867990910004423</v>
      </c>
      <c r="K52" s="108">
        <v>45.867990910004423</v>
      </c>
      <c r="L52" s="108">
        <v>45.867990910004423</v>
      </c>
      <c r="M52" s="108">
        <v>47.972993282645483</v>
      </c>
      <c r="N52" s="108">
        <v>36.45332281987649</v>
      </c>
      <c r="O52" s="108">
        <v>36.6280592266883</v>
      </c>
      <c r="P52" s="108">
        <v>36.6280592266883</v>
      </c>
      <c r="Q52" s="108">
        <v>35.94312877452812</v>
      </c>
      <c r="R52" s="108">
        <v>31.87043547351729</v>
      </c>
      <c r="S52" s="108">
        <v>31.987316638555253</v>
      </c>
      <c r="T52" s="108">
        <v>34.141159993600176</v>
      </c>
      <c r="U52" s="108">
        <v>32.410997428845818</v>
      </c>
      <c r="V52" s="108">
        <v>40.720737996182827</v>
      </c>
      <c r="W52" s="63">
        <v>0</v>
      </c>
      <c r="X52" s="63">
        <v>0</v>
      </c>
      <c r="Y52" s="63">
        <v>0</v>
      </c>
      <c r="Z52" s="63">
        <v>0</v>
      </c>
      <c r="AA52" s="63">
        <v>0</v>
      </c>
      <c r="AB52" s="187">
        <v>0</v>
      </c>
    </row>
    <row r="53" spans="1:28" x14ac:dyDescent="0.25">
      <c r="A53" s="4"/>
      <c r="B53" s="63"/>
      <c r="C53" s="63"/>
      <c r="D53" s="4" t="s">
        <v>26</v>
      </c>
      <c r="E53" s="70" t="s">
        <v>8</v>
      </c>
      <c r="F53" s="4"/>
      <c r="G53" s="4"/>
      <c r="H53" s="107">
        <v>74.116677539030491</v>
      </c>
      <c r="I53" s="108">
        <v>69.092837058834291</v>
      </c>
      <c r="J53" s="108">
        <v>69.092837058834291</v>
      </c>
      <c r="K53" s="108">
        <v>69.092837058834291</v>
      </c>
      <c r="L53" s="108">
        <v>69.092837058834291</v>
      </c>
      <c r="M53" s="108">
        <v>71.569310438412003</v>
      </c>
      <c r="N53" s="108">
        <v>54.52369242757284</v>
      </c>
      <c r="O53" s="108">
        <v>54.729264670880852</v>
      </c>
      <c r="P53" s="108">
        <v>54.729264670880852</v>
      </c>
      <c r="Q53" s="108">
        <v>53.923464138927699</v>
      </c>
      <c r="R53" s="108">
        <v>53.621068824407871</v>
      </c>
      <c r="S53" s="108">
        <v>53.776910377791822</v>
      </c>
      <c r="T53" s="108">
        <v>56.64870151785172</v>
      </c>
      <c r="U53" s="108">
        <v>54.341818098179232</v>
      </c>
      <c r="V53" s="108">
        <v>65.421472187961925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187">
        <v>0</v>
      </c>
    </row>
    <row r="54" spans="1:28" x14ac:dyDescent="0.25">
      <c r="A54" s="4"/>
      <c r="B54" s="63"/>
      <c r="C54" s="63"/>
      <c r="D54" s="4" t="s">
        <v>26</v>
      </c>
      <c r="E54" s="70" t="s">
        <v>9</v>
      </c>
      <c r="F54" s="4"/>
      <c r="G54" s="4"/>
      <c r="H54" s="107">
        <v>85.45232566988507</v>
      </c>
      <c r="I54" s="108">
        <v>79.674909117659439</v>
      </c>
      <c r="J54" s="108">
        <v>79.674909117659439</v>
      </c>
      <c r="K54" s="108">
        <v>79.674909117659439</v>
      </c>
      <c r="L54" s="108">
        <v>79.674909117659439</v>
      </c>
      <c r="M54" s="108">
        <v>82.52285350417381</v>
      </c>
      <c r="N54" s="108">
        <v>62.789504891708766</v>
      </c>
      <c r="O54" s="108">
        <v>63.02591297151298</v>
      </c>
      <c r="P54" s="108">
        <v>63.02591297151298</v>
      </c>
      <c r="Q54" s="108">
        <v>62.099242359766855</v>
      </c>
      <c r="R54" s="108">
        <v>68.619670858673203</v>
      </c>
      <c r="S54" s="108">
        <v>68.826940124673854</v>
      </c>
      <c r="T54" s="108">
        <v>72.646422340953521</v>
      </c>
      <c r="U54" s="108">
        <v>69.578267392789115</v>
      </c>
      <c r="V54" s="108">
        <v>84.314207332200084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187">
        <v>0</v>
      </c>
    </row>
    <row r="55" spans="1:28" x14ac:dyDescent="0.25">
      <c r="A55" s="4"/>
      <c r="B55" s="63"/>
      <c r="C55" s="63"/>
      <c r="D55" s="4"/>
      <c r="E55" s="70"/>
      <c r="F55" s="4"/>
      <c r="G55" s="4"/>
      <c r="H55" s="10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102"/>
    </row>
    <row r="56" spans="1:28" ht="15.75" thickBot="1" x14ac:dyDescent="0.3">
      <c r="A56" s="82" t="s">
        <v>259</v>
      </c>
      <c r="B56" s="82" t="s">
        <v>1</v>
      </c>
      <c r="C56" s="82" t="s">
        <v>2</v>
      </c>
      <c r="D56" s="82" t="s">
        <v>3</v>
      </c>
      <c r="E56" s="86" t="s">
        <v>4</v>
      </c>
      <c r="F56" s="82">
        <v>2028</v>
      </c>
      <c r="G56" s="82">
        <v>2029</v>
      </c>
      <c r="H56" s="110">
        <v>2030</v>
      </c>
      <c r="I56" s="82">
        <v>2031</v>
      </c>
      <c r="J56" s="82">
        <v>2032</v>
      </c>
      <c r="K56" s="82">
        <v>2033</v>
      </c>
      <c r="L56" s="82">
        <v>2034</v>
      </c>
      <c r="M56" s="82">
        <v>2035</v>
      </c>
      <c r="N56" s="82">
        <v>2036</v>
      </c>
      <c r="O56" s="82">
        <v>2037</v>
      </c>
      <c r="P56" s="82">
        <v>2038</v>
      </c>
      <c r="Q56" s="82">
        <v>2039</v>
      </c>
      <c r="R56" s="82">
        <v>2040</v>
      </c>
      <c r="S56" s="82">
        <v>2041</v>
      </c>
      <c r="T56" s="82">
        <v>2042</v>
      </c>
      <c r="U56" s="82">
        <v>2043</v>
      </c>
      <c r="V56" s="82">
        <v>2044</v>
      </c>
      <c r="W56" s="82">
        <v>2045</v>
      </c>
      <c r="X56" s="82">
        <v>2046</v>
      </c>
      <c r="Y56" s="82">
        <v>2047</v>
      </c>
      <c r="Z56" s="82">
        <v>2048</v>
      </c>
      <c r="AA56" s="82">
        <v>2049</v>
      </c>
      <c r="AB56" s="111">
        <v>2050</v>
      </c>
    </row>
    <row r="57" spans="1:28" x14ac:dyDescent="0.25">
      <c r="A57" s="4"/>
      <c r="B57" s="63"/>
      <c r="C57" s="63"/>
      <c r="D57" s="4"/>
      <c r="E57" s="70"/>
      <c r="F57" s="4"/>
      <c r="G57" s="4"/>
      <c r="H57" s="10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102"/>
    </row>
    <row r="58" spans="1:28" x14ac:dyDescent="0.25">
      <c r="A58" s="4"/>
      <c r="B58" s="63"/>
      <c r="C58" s="63"/>
      <c r="D58" s="4" t="s">
        <v>26</v>
      </c>
      <c r="E58" s="70" t="s">
        <v>7</v>
      </c>
      <c r="F58" s="4"/>
      <c r="G58" s="4"/>
      <c r="H58" s="103">
        <v>37.036878728171196</v>
      </c>
      <c r="I58" s="3">
        <v>32.766614320004422</v>
      </c>
      <c r="J58" s="3">
        <v>32.766614320004422</v>
      </c>
      <c r="K58" s="3">
        <v>32.766614320004422</v>
      </c>
      <c r="L58" s="3">
        <v>32.766614320004422</v>
      </c>
      <c r="M58" s="3">
        <v>34.871616692645482</v>
      </c>
      <c r="N58" s="3">
        <v>33.20031697387649</v>
      </c>
      <c r="O58" s="3">
        <v>33.3750533806883</v>
      </c>
      <c r="P58" s="3">
        <v>33.3750533806883</v>
      </c>
      <c r="Q58" s="3">
        <v>32.690122928528119</v>
      </c>
      <c r="R58" s="3">
        <v>28.86</v>
      </c>
      <c r="S58" s="3">
        <v>29.077500000000001</v>
      </c>
      <c r="T58" s="3">
        <v>29.287499999999998</v>
      </c>
      <c r="U58" s="3">
        <v>29.505000000000003</v>
      </c>
      <c r="V58" s="3">
        <v>29.714999999999996</v>
      </c>
      <c r="W58" s="3">
        <v>7.3645199999999997</v>
      </c>
      <c r="X58" s="3">
        <v>7.3645199999999997</v>
      </c>
      <c r="Y58" s="3">
        <v>7.3645199999999997</v>
      </c>
      <c r="Z58" s="3">
        <v>7.3645199999999997</v>
      </c>
      <c r="AA58" s="3">
        <v>7.3645199999999997</v>
      </c>
      <c r="AB58" s="104">
        <v>7.3645199999999997</v>
      </c>
    </row>
    <row r="59" spans="1:28" x14ac:dyDescent="0.25">
      <c r="A59" s="4"/>
      <c r="B59" s="63" t="s">
        <v>25</v>
      </c>
      <c r="C59" s="63" t="s">
        <v>27</v>
      </c>
      <c r="D59" s="4" t="s">
        <v>26</v>
      </c>
      <c r="E59" s="70" t="s">
        <v>8</v>
      </c>
      <c r="F59" s="4"/>
      <c r="G59" s="4"/>
      <c r="H59" s="103">
        <v>43.572798503730823</v>
      </c>
      <c r="I59" s="3">
        <v>38.548958023534617</v>
      </c>
      <c r="J59" s="3">
        <v>38.548958023534617</v>
      </c>
      <c r="K59" s="3">
        <v>38.548958023534617</v>
      </c>
      <c r="L59" s="3">
        <v>38.548958023534617</v>
      </c>
      <c r="M59" s="3">
        <v>41.025431403112336</v>
      </c>
      <c r="N59" s="3">
        <v>39.059196439854695</v>
      </c>
      <c r="O59" s="3">
        <v>39.264768683162707</v>
      </c>
      <c r="P59" s="3">
        <v>39.264768683162707</v>
      </c>
      <c r="Q59" s="3">
        <v>38.458968151209554</v>
      </c>
      <c r="R59" s="3">
        <v>38.479999999999997</v>
      </c>
      <c r="S59" s="3">
        <v>38.770000000000003</v>
      </c>
      <c r="T59" s="3">
        <v>39.049999999999997</v>
      </c>
      <c r="U59" s="3">
        <v>39.340000000000003</v>
      </c>
      <c r="V59" s="3">
        <v>39.619999999999997</v>
      </c>
      <c r="W59" s="3">
        <v>9.8193599999999996</v>
      </c>
      <c r="X59" s="3">
        <v>9.8193599999999996</v>
      </c>
      <c r="Y59" s="3">
        <v>9.8193599999999996</v>
      </c>
      <c r="Z59" s="3">
        <v>9.8193599999999996</v>
      </c>
      <c r="AA59" s="3">
        <v>9.8193599999999996</v>
      </c>
      <c r="AB59" s="104">
        <v>9.8193599999999996</v>
      </c>
    </row>
    <row r="60" spans="1:28" x14ac:dyDescent="0.25">
      <c r="A60" s="4"/>
      <c r="B60" s="63"/>
      <c r="C60" s="63"/>
      <c r="D60" s="4" t="s">
        <v>26</v>
      </c>
      <c r="E60" s="70" t="s">
        <v>9</v>
      </c>
      <c r="F60" s="4"/>
      <c r="G60" s="4"/>
      <c r="H60" s="103">
        <v>50.108718279290443</v>
      </c>
      <c r="I60" s="3">
        <v>44.331301727064805</v>
      </c>
      <c r="J60" s="3">
        <v>44.331301727064805</v>
      </c>
      <c r="K60" s="3">
        <v>44.331301727064805</v>
      </c>
      <c r="L60" s="3">
        <v>44.331301727064805</v>
      </c>
      <c r="M60" s="3">
        <v>47.179246113579183</v>
      </c>
      <c r="N60" s="3">
        <v>44.918075905832893</v>
      </c>
      <c r="O60" s="3">
        <v>45.154483985637107</v>
      </c>
      <c r="P60" s="3">
        <v>45.154483985637107</v>
      </c>
      <c r="Q60" s="3">
        <v>44.227813373890982</v>
      </c>
      <c r="R60" s="3">
        <v>51.178399999999996</v>
      </c>
      <c r="S60" s="3">
        <v>51.564100000000003</v>
      </c>
      <c r="T60" s="3">
        <v>51.936500000000002</v>
      </c>
      <c r="U60" s="3">
        <v>52.322200000000009</v>
      </c>
      <c r="V60" s="3">
        <v>52.694600000000001</v>
      </c>
      <c r="W60" s="3">
        <v>13.059748799999999</v>
      </c>
      <c r="X60" s="3">
        <v>13.059748799999999</v>
      </c>
      <c r="Y60" s="3">
        <v>13.059748799999999</v>
      </c>
      <c r="Z60" s="3">
        <v>13.059748799999999</v>
      </c>
      <c r="AA60" s="3">
        <v>13.059748799999999</v>
      </c>
      <c r="AB60" s="104">
        <v>13.059748799999999</v>
      </c>
    </row>
    <row r="61" spans="1:28" x14ac:dyDescent="0.25">
      <c r="A61" s="4"/>
      <c r="B61" s="63"/>
      <c r="C61" s="63"/>
      <c r="D61" s="4"/>
      <c r="E61" s="70"/>
      <c r="F61" s="4"/>
      <c r="G61" s="4"/>
      <c r="H61" s="10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104"/>
    </row>
    <row r="62" spans="1:28" x14ac:dyDescent="0.25">
      <c r="A62" s="4"/>
      <c r="B62" s="63"/>
      <c r="C62" s="63"/>
      <c r="D62" s="4" t="s">
        <v>26</v>
      </c>
      <c r="E62" s="70" t="s">
        <v>7</v>
      </c>
      <c r="F62" s="4"/>
      <c r="G62" s="4"/>
      <c r="H62" s="103">
        <v>2.9601765900000001</v>
      </c>
      <c r="I62" s="3">
        <v>2.9601765900000001</v>
      </c>
      <c r="J62" s="3">
        <v>2.9601765900000001</v>
      </c>
      <c r="K62" s="3">
        <v>2.9601765900000001</v>
      </c>
      <c r="L62" s="3">
        <v>2.9601765900000001</v>
      </c>
      <c r="M62" s="3">
        <v>2.9601765900000001</v>
      </c>
      <c r="N62" s="3">
        <v>2.0814218459999996</v>
      </c>
      <c r="O62" s="3">
        <v>2.0814218459999996</v>
      </c>
      <c r="P62" s="3">
        <v>2.0814218459999996</v>
      </c>
      <c r="Q62" s="3">
        <v>2.0814218459999996</v>
      </c>
      <c r="R62" s="3">
        <v>2.0814218459999996</v>
      </c>
      <c r="S62" s="3">
        <v>2.0814218459999996</v>
      </c>
      <c r="T62" s="3">
        <v>2.0814218459999996</v>
      </c>
      <c r="U62" s="3">
        <v>2.0814218459999996</v>
      </c>
      <c r="V62" s="3">
        <v>2.0814218459999996</v>
      </c>
      <c r="W62" s="3">
        <v>2.0814218459999996</v>
      </c>
      <c r="X62" s="3">
        <v>2.0814218459999996</v>
      </c>
      <c r="Y62" s="3">
        <v>2.0814218459999996</v>
      </c>
      <c r="Z62" s="3">
        <v>2.0814218459999996</v>
      </c>
      <c r="AA62" s="3">
        <v>2.0814218459999996</v>
      </c>
      <c r="AB62" s="104">
        <v>2.0814218459999996</v>
      </c>
    </row>
    <row r="63" spans="1:28" x14ac:dyDescent="0.25">
      <c r="A63" s="4"/>
      <c r="B63" s="63" t="s">
        <v>25</v>
      </c>
      <c r="C63" s="63" t="s">
        <v>28</v>
      </c>
      <c r="D63" s="4" t="s">
        <v>26</v>
      </c>
      <c r="E63" s="70" t="s">
        <v>8</v>
      </c>
      <c r="F63" s="4"/>
      <c r="G63" s="4"/>
      <c r="H63" s="103">
        <v>15.929589035299673</v>
      </c>
      <c r="I63" s="3">
        <v>15.929589035299673</v>
      </c>
      <c r="J63" s="3">
        <v>15.929589035299673</v>
      </c>
      <c r="K63" s="3">
        <v>15.929589035299673</v>
      </c>
      <c r="L63" s="3">
        <v>15.929589035299673</v>
      </c>
      <c r="M63" s="3">
        <v>15.929589035299673</v>
      </c>
      <c r="N63" s="3">
        <v>9.618779987718149</v>
      </c>
      <c r="O63" s="3">
        <v>9.618779987718149</v>
      </c>
      <c r="P63" s="3">
        <v>9.618779987718149</v>
      </c>
      <c r="Q63" s="3">
        <v>9.618779987718149</v>
      </c>
      <c r="R63" s="3">
        <v>9.618779987718149</v>
      </c>
      <c r="S63" s="3">
        <v>9.618779987718149</v>
      </c>
      <c r="T63" s="3">
        <v>9.618779987718149</v>
      </c>
      <c r="U63" s="3">
        <v>9.618779987718149</v>
      </c>
      <c r="V63" s="3">
        <v>9.618779987718149</v>
      </c>
      <c r="W63" s="3">
        <v>9.618779987718149</v>
      </c>
      <c r="X63" s="3">
        <v>9.618779987718149</v>
      </c>
      <c r="Y63" s="3">
        <v>9.618779987718149</v>
      </c>
      <c r="Z63" s="3">
        <v>9.618779987718149</v>
      </c>
      <c r="AA63" s="3">
        <v>9.618779987718149</v>
      </c>
      <c r="AB63" s="104">
        <v>9.618779987718149</v>
      </c>
    </row>
    <row r="64" spans="1:28" x14ac:dyDescent="0.25">
      <c r="A64" s="4"/>
      <c r="B64" s="63"/>
      <c r="C64" s="63"/>
      <c r="D64" s="4" t="s">
        <v>26</v>
      </c>
      <c r="E64" s="70" t="s">
        <v>9</v>
      </c>
      <c r="F64" s="4"/>
      <c r="G64" s="4"/>
      <c r="H64" s="103">
        <v>18.319027390594623</v>
      </c>
      <c r="I64" s="3">
        <v>18.319027390594623</v>
      </c>
      <c r="J64" s="3">
        <v>18.319027390594623</v>
      </c>
      <c r="K64" s="3">
        <v>18.319027390594623</v>
      </c>
      <c r="L64" s="3">
        <v>18.319027390594623</v>
      </c>
      <c r="M64" s="3">
        <v>18.319027390594623</v>
      </c>
      <c r="N64" s="3">
        <v>11.061596985875871</v>
      </c>
      <c r="O64" s="3">
        <v>11.061596985875871</v>
      </c>
      <c r="P64" s="3">
        <v>11.061596985875871</v>
      </c>
      <c r="Q64" s="3">
        <v>11.061596985875871</v>
      </c>
      <c r="R64" s="3">
        <v>11.061596985875871</v>
      </c>
      <c r="S64" s="3">
        <v>11.061596985875871</v>
      </c>
      <c r="T64" s="3">
        <v>11.061596985875871</v>
      </c>
      <c r="U64" s="3">
        <v>11.061596985875871</v>
      </c>
      <c r="V64" s="3">
        <v>11.061596985875871</v>
      </c>
      <c r="W64" s="3">
        <v>11.061596985875871</v>
      </c>
      <c r="X64" s="3">
        <v>11.061596985875871</v>
      </c>
      <c r="Y64" s="3">
        <v>11.061596985875871</v>
      </c>
      <c r="Z64" s="3">
        <v>11.061596985875871</v>
      </c>
      <c r="AA64" s="3">
        <v>11.061596985875871</v>
      </c>
      <c r="AB64" s="104">
        <v>11.061596985875871</v>
      </c>
    </row>
    <row r="65" spans="1:28" x14ac:dyDescent="0.25">
      <c r="A65" s="4"/>
      <c r="B65" s="63"/>
      <c r="C65" s="63"/>
      <c r="D65" s="4"/>
      <c r="E65" s="70"/>
      <c r="F65" s="4"/>
      <c r="G65" s="4"/>
      <c r="H65" s="10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104"/>
    </row>
    <row r="66" spans="1:28" x14ac:dyDescent="0.25">
      <c r="A66" s="4"/>
      <c r="B66" s="63"/>
      <c r="C66" s="63"/>
      <c r="D66" s="4" t="s">
        <v>26</v>
      </c>
      <c r="E66" s="70" t="s">
        <v>7</v>
      </c>
      <c r="F66" s="4"/>
      <c r="G66" s="4"/>
      <c r="H66" s="103">
        <v>10.141200000000001</v>
      </c>
      <c r="I66" s="3">
        <v>10.141200000000001</v>
      </c>
      <c r="J66" s="3">
        <v>10.141200000000001</v>
      </c>
      <c r="K66" s="3">
        <v>10.141200000000001</v>
      </c>
      <c r="L66" s="3">
        <v>10.141200000000001</v>
      </c>
      <c r="M66" s="3">
        <v>10.141200000000001</v>
      </c>
      <c r="N66" s="3">
        <v>1.171584</v>
      </c>
      <c r="O66" s="3">
        <v>1.171584</v>
      </c>
      <c r="P66" s="3">
        <v>1.171584</v>
      </c>
      <c r="Q66" s="3">
        <v>1.171584</v>
      </c>
      <c r="R66" s="3">
        <v>1.171584</v>
      </c>
      <c r="S66" s="3">
        <v>1.171584</v>
      </c>
      <c r="T66" s="3">
        <v>1.171584</v>
      </c>
      <c r="U66" s="3">
        <v>1.171584</v>
      </c>
      <c r="V66" s="3">
        <v>1.171584</v>
      </c>
      <c r="W66" s="3">
        <v>1.171584</v>
      </c>
      <c r="X66" s="3">
        <v>1.171584</v>
      </c>
      <c r="Y66" s="3">
        <v>1.171584</v>
      </c>
      <c r="Z66" s="3">
        <v>1.171584</v>
      </c>
      <c r="AA66" s="3">
        <v>1.171584</v>
      </c>
      <c r="AB66" s="104">
        <v>1.171584</v>
      </c>
    </row>
    <row r="67" spans="1:28" x14ac:dyDescent="0.25">
      <c r="A67" s="4"/>
      <c r="B67" s="63" t="s">
        <v>29</v>
      </c>
      <c r="C67" s="63" t="s">
        <v>30</v>
      </c>
      <c r="D67" s="4" t="s">
        <v>26</v>
      </c>
      <c r="E67" s="70" t="s">
        <v>8</v>
      </c>
      <c r="F67" s="4"/>
      <c r="G67" s="4"/>
      <c r="H67" s="103">
        <v>14.61429</v>
      </c>
      <c r="I67" s="3">
        <v>14.61429</v>
      </c>
      <c r="J67" s="3">
        <v>14.61429</v>
      </c>
      <c r="K67" s="3">
        <v>14.61429</v>
      </c>
      <c r="L67" s="3">
        <v>14.61429</v>
      </c>
      <c r="M67" s="3">
        <v>14.61429</v>
      </c>
      <c r="N67" s="3">
        <v>5.8457159999999995</v>
      </c>
      <c r="O67" s="3">
        <v>5.8457159999999995</v>
      </c>
      <c r="P67" s="3">
        <v>5.8457159999999995</v>
      </c>
      <c r="Q67" s="3">
        <v>5.8457159999999995</v>
      </c>
      <c r="R67" s="3">
        <v>5.8457159999999995</v>
      </c>
      <c r="S67" s="3">
        <v>5.8457159999999995</v>
      </c>
      <c r="T67" s="3">
        <v>5.8457159999999995</v>
      </c>
      <c r="U67" s="3">
        <v>5.8457159999999995</v>
      </c>
      <c r="V67" s="3">
        <v>5.8457159999999995</v>
      </c>
      <c r="W67" s="3">
        <v>5.8457159999999995</v>
      </c>
      <c r="X67" s="3">
        <v>5.8457159999999995</v>
      </c>
      <c r="Y67" s="3">
        <v>5.8457159999999995</v>
      </c>
      <c r="Z67" s="3">
        <v>5.8457159999999995</v>
      </c>
      <c r="AA67" s="3">
        <v>5.8457159999999995</v>
      </c>
      <c r="AB67" s="104">
        <v>5.8457159999999995</v>
      </c>
    </row>
    <row r="68" spans="1:28" x14ac:dyDescent="0.25">
      <c r="A68" s="4"/>
      <c r="B68" s="63"/>
      <c r="C68" s="63"/>
      <c r="D68" s="4" t="s">
        <v>26</v>
      </c>
      <c r="E68" s="70" t="s">
        <v>9</v>
      </c>
      <c r="F68" s="4"/>
      <c r="G68" s="4"/>
      <c r="H68" s="103">
        <v>17.02458</v>
      </c>
      <c r="I68" s="3">
        <v>17.02458</v>
      </c>
      <c r="J68" s="3">
        <v>17.02458</v>
      </c>
      <c r="K68" s="3">
        <v>17.02458</v>
      </c>
      <c r="L68" s="3">
        <v>17.02458</v>
      </c>
      <c r="M68" s="3">
        <v>17.02458</v>
      </c>
      <c r="N68" s="3">
        <v>6.8098320000000001</v>
      </c>
      <c r="O68" s="3">
        <v>6.8098320000000001</v>
      </c>
      <c r="P68" s="3">
        <v>6.8098320000000001</v>
      </c>
      <c r="Q68" s="3">
        <v>6.8098320000000001</v>
      </c>
      <c r="R68" s="3">
        <v>6.8098320000000001</v>
      </c>
      <c r="S68" s="3">
        <v>6.8098320000000001</v>
      </c>
      <c r="T68" s="3">
        <v>6.8098320000000001</v>
      </c>
      <c r="U68" s="3">
        <v>6.8098320000000001</v>
      </c>
      <c r="V68" s="3">
        <v>6.8098320000000001</v>
      </c>
      <c r="W68" s="3">
        <v>6.8098320000000001</v>
      </c>
      <c r="X68" s="3">
        <v>6.8098320000000001</v>
      </c>
      <c r="Y68" s="3">
        <v>6.8098320000000001</v>
      </c>
      <c r="Z68" s="3">
        <v>6.8098320000000001</v>
      </c>
      <c r="AA68" s="3">
        <v>6.8098320000000001</v>
      </c>
      <c r="AB68" s="104">
        <v>6.8098320000000001</v>
      </c>
    </row>
    <row r="69" spans="1:28" ht="15.75" thickBot="1" x14ac:dyDescent="0.3">
      <c r="A69" s="4"/>
      <c r="B69" s="63"/>
      <c r="C69" s="84" t="s">
        <v>31</v>
      </c>
      <c r="D69" s="83"/>
      <c r="E69" s="87"/>
      <c r="F69" s="83"/>
      <c r="G69" s="83"/>
      <c r="H69" s="10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106"/>
    </row>
    <row r="70" spans="1:28" ht="15.75" thickTop="1" x14ac:dyDescent="0.25">
      <c r="A70" s="4"/>
      <c r="B70" s="63"/>
      <c r="C70" s="63"/>
      <c r="D70" s="4" t="s">
        <v>26</v>
      </c>
      <c r="E70" s="70" t="s">
        <v>7</v>
      </c>
      <c r="F70" s="4"/>
      <c r="G70" s="4"/>
      <c r="H70" s="107">
        <v>50.138255318171197</v>
      </c>
      <c r="I70" s="108">
        <v>45.867990910004423</v>
      </c>
      <c r="J70" s="108">
        <v>45.867990910004423</v>
      </c>
      <c r="K70" s="108">
        <v>45.867990910004423</v>
      </c>
      <c r="L70" s="108">
        <v>45.867990910004423</v>
      </c>
      <c r="M70" s="108">
        <v>47.972993282645483</v>
      </c>
      <c r="N70" s="108">
        <v>36.45332281987649</v>
      </c>
      <c r="O70" s="108">
        <v>36.6280592266883</v>
      </c>
      <c r="P70" s="108">
        <v>36.6280592266883</v>
      </c>
      <c r="Q70" s="108">
        <v>35.94312877452812</v>
      </c>
      <c r="R70" s="108">
        <v>32.113005846</v>
      </c>
      <c r="S70" s="108">
        <v>32.330505846000001</v>
      </c>
      <c r="T70" s="108">
        <v>32.540505845999995</v>
      </c>
      <c r="U70" s="108">
        <v>32.758005846000003</v>
      </c>
      <c r="V70" s="108">
        <v>32.968005845999997</v>
      </c>
      <c r="W70" s="108">
        <v>10.617525845999999</v>
      </c>
      <c r="X70" s="108">
        <v>10.617525845999999</v>
      </c>
      <c r="Y70" s="108">
        <v>10.617525845999999</v>
      </c>
      <c r="Z70" s="108">
        <v>10.617525845999999</v>
      </c>
      <c r="AA70" s="108">
        <v>10.617525845999999</v>
      </c>
      <c r="AB70" s="109">
        <v>10.617525845999999</v>
      </c>
    </row>
    <row r="71" spans="1:28" x14ac:dyDescent="0.25">
      <c r="A71" s="4"/>
      <c r="B71" s="63"/>
      <c r="C71" s="63"/>
      <c r="D71" s="4" t="s">
        <v>26</v>
      </c>
      <c r="E71" s="70" t="s">
        <v>8</v>
      </c>
      <c r="F71" s="4"/>
      <c r="G71" s="4"/>
      <c r="H71" s="107">
        <v>74.116677539030491</v>
      </c>
      <c r="I71" s="108">
        <v>69.092837058834291</v>
      </c>
      <c r="J71" s="108">
        <v>69.092837058834291</v>
      </c>
      <c r="K71" s="108">
        <v>69.092837058834291</v>
      </c>
      <c r="L71" s="108">
        <v>69.092837058834291</v>
      </c>
      <c r="M71" s="108">
        <v>71.569310438412003</v>
      </c>
      <c r="N71" s="108">
        <v>54.52369242757284</v>
      </c>
      <c r="O71" s="108">
        <v>54.729264670880852</v>
      </c>
      <c r="P71" s="108">
        <v>54.729264670880852</v>
      </c>
      <c r="Q71" s="108">
        <v>53.923464138927699</v>
      </c>
      <c r="R71" s="108">
        <v>53.944495987718142</v>
      </c>
      <c r="S71" s="108">
        <v>54.234495987718148</v>
      </c>
      <c r="T71" s="108">
        <v>54.514495987718149</v>
      </c>
      <c r="U71" s="108">
        <v>54.804495987718155</v>
      </c>
      <c r="V71" s="108">
        <v>55.084495987718142</v>
      </c>
      <c r="W71" s="108">
        <v>25.283855987718148</v>
      </c>
      <c r="X71" s="108">
        <v>25.283855987718148</v>
      </c>
      <c r="Y71" s="108">
        <v>25.283855987718148</v>
      </c>
      <c r="Z71" s="108">
        <v>25.283855987718148</v>
      </c>
      <c r="AA71" s="108">
        <v>25.283855987718148</v>
      </c>
      <c r="AB71" s="109">
        <v>25.283855987718148</v>
      </c>
    </row>
    <row r="72" spans="1:28" x14ac:dyDescent="0.25">
      <c r="A72" s="4"/>
      <c r="B72" s="63"/>
      <c r="C72" s="63"/>
      <c r="D72" s="4" t="s">
        <v>26</v>
      </c>
      <c r="E72" s="70" t="s">
        <v>9</v>
      </c>
      <c r="F72" s="4"/>
      <c r="G72" s="4"/>
      <c r="H72" s="107">
        <v>85.45232566988507</v>
      </c>
      <c r="I72" s="108">
        <v>79.674909117659439</v>
      </c>
      <c r="J72" s="108">
        <v>79.674909117659439</v>
      </c>
      <c r="K72" s="108">
        <v>79.674909117659439</v>
      </c>
      <c r="L72" s="108">
        <v>79.674909117659439</v>
      </c>
      <c r="M72" s="108">
        <v>82.52285350417381</v>
      </c>
      <c r="N72" s="108">
        <v>62.789504891708766</v>
      </c>
      <c r="O72" s="108">
        <v>63.02591297151298</v>
      </c>
      <c r="P72" s="108">
        <v>63.02591297151298</v>
      </c>
      <c r="Q72" s="108">
        <v>62.099242359766855</v>
      </c>
      <c r="R72" s="108">
        <v>69.049828985875877</v>
      </c>
      <c r="S72" s="108">
        <v>69.435528985875877</v>
      </c>
      <c r="T72" s="108">
        <v>69.807928985875876</v>
      </c>
      <c r="U72" s="108">
        <v>70.193628985875876</v>
      </c>
      <c r="V72" s="108">
        <v>70.566028985875874</v>
      </c>
      <c r="W72" s="108">
        <v>30.931177785875875</v>
      </c>
      <c r="X72" s="108">
        <v>30.931177785875875</v>
      </c>
      <c r="Y72" s="108">
        <v>30.931177785875875</v>
      </c>
      <c r="Z72" s="108">
        <v>30.931177785875875</v>
      </c>
      <c r="AA72" s="108">
        <v>30.931177785875875</v>
      </c>
      <c r="AB72" s="109">
        <v>30.931177785875875</v>
      </c>
    </row>
    <row r="73" spans="1:28" x14ac:dyDescent="0.25">
      <c r="A73" s="4"/>
      <c r="B73" s="63"/>
      <c r="C73" s="63"/>
      <c r="D73" s="4"/>
      <c r="E73" s="70"/>
      <c r="F73" s="4"/>
      <c r="G73" s="4"/>
      <c r="H73" s="10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102"/>
    </row>
    <row r="74" spans="1:28" ht="15.75" thickBot="1" x14ac:dyDescent="0.3">
      <c r="A74" s="82" t="s">
        <v>260</v>
      </c>
      <c r="B74" s="82" t="s">
        <v>1</v>
      </c>
      <c r="C74" s="82" t="s">
        <v>2</v>
      </c>
      <c r="D74" s="82" t="s">
        <v>3</v>
      </c>
      <c r="E74" s="86" t="s">
        <v>4</v>
      </c>
      <c r="F74" s="82">
        <v>2028</v>
      </c>
      <c r="G74" s="82">
        <v>2029</v>
      </c>
      <c r="H74" s="110">
        <v>2030</v>
      </c>
      <c r="I74" s="82">
        <v>2031</v>
      </c>
      <c r="J74" s="82">
        <v>2032</v>
      </c>
      <c r="K74" s="82">
        <v>2033</v>
      </c>
      <c r="L74" s="82">
        <v>2034</v>
      </c>
      <c r="M74" s="82">
        <v>2035</v>
      </c>
      <c r="N74" s="82">
        <v>2036</v>
      </c>
      <c r="O74" s="82">
        <v>2037</v>
      </c>
      <c r="P74" s="82">
        <v>2038</v>
      </c>
      <c r="Q74" s="82">
        <v>2039</v>
      </c>
      <c r="R74" s="82">
        <v>2040</v>
      </c>
      <c r="S74" s="82">
        <v>2041</v>
      </c>
      <c r="T74" s="82">
        <v>2042</v>
      </c>
      <c r="U74" s="82">
        <v>2043</v>
      </c>
      <c r="V74" s="82">
        <v>2044</v>
      </c>
      <c r="W74" s="82">
        <v>2045</v>
      </c>
      <c r="X74" s="82">
        <v>2046</v>
      </c>
      <c r="Y74" s="82">
        <v>2047</v>
      </c>
      <c r="Z74" s="82">
        <v>2048</v>
      </c>
      <c r="AA74" s="82">
        <v>2049</v>
      </c>
      <c r="AB74" s="111">
        <v>2050</v>
      </c>
    </row>
    <row r="75" spans="1:28" x14ac:dyDescent="0.25">
      <c r="A75" s="4"/>
      <c r="B75" s="63"/>
      <c r="C75" s="63"/>
      <c r="D75" s="4"/>
      <c r="E75" s="70"/>
      <c r="F75" s="4"/>
      <c r="G75" s="4"/>
      <c r="H75" s="10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102"/>
    </row>
    <row r="76" spans="1:28" x14ac:dyDescent="0.25">
      <c r="A76" s="4"/>
      <c r="B76" s="63"/>
      <c r="C76" s="63"/>
      <c r="D76" s="4" t="s">
        <v>26</v>
      </c>
      <c r="E76" s="70" t="s">
        <v>7</v>
      </c>
      <c r="F76" s="4"/>
      <c r="G76" s="4"/>
      <c r="H76" s="103">
        <v>37.036878728171196</v>
      </c>
      <c r="I76" s="3">
        <v>32.766614320004422</v>
      </c>
      <c r="J76" s="3">
        <v>32.766614320004422</v>
      </c>
      <c r="K76" s="3">
        <v>32.766614320004422</v>
      </c>
      <c r="L76" s="3">
        <v>32.766614320004422</v>
      </c>
      <c r="M76" s="3">
        <v>34.871616692645482</v>
      </c>
      <c r="N76" s="3">
        <v>33.20031697387649</v>
      </c>
      <c r="O76" s="3">
        <v>33.3750533806883</v>
      </c>
      <c r="P76" s="3">
        <v>33.3750533806883</v>
      </c>
      <c r="Q76" s="3">
        <v>32.690122928528119</v>
      </c>
      <c r="R76" s="3">
        <v>9.1402019999999986</v>
      </c>
      <c r="S76" s="3">
        <v>9.1402019999999986</v>
      </c>
      <c r="T76" s="3">
        <v>9.1402019999999986</v>
      </c>
      <c r="U76" s="3">
        <v>9.1402019999999986</v>
      </c>
      <c r="V76" s="3">
        <v>9.1402019999999986</v>
      </c>
      <c r="W76" s="3">
        <v>7.3645199999999997</v>
      </c>
      <c r="X76" s="3">
        <v>7.3645199999999997</v>
      </c>
      <c r="Y76" s="3">
        <v>7.3645199999999997</v>
      </c>
      <c r="Z76" s="3">
        <v>7.3645199999999997</v>
      </c>
      <c r="AA76" s="3">
        <v>7.3645199999999997</v>
      </c>
      <c r="AB76" s="104">
        <v>7.3645199999999997</v>
      </c>
    </row>
    <row r="77" spans="1:28" x14ac:dyDescent="0.25">
      <c r="A77" s="4"/>
      <c r="B77" s="63" t="s">
        <v>25</v>
      </c>
      <c r="C77" s="63" t="s">
        <v>27</v>
      </c>
      <c r="D77" s="4" t="s">
        <v>26</v>
      </c>
      <c r="E77" s="70" t="s">
        <v>8</v>
      </c>
      <c r="F77" s="4"/>
      <c r="G77" s="4"/>
      <c r="H77" s="103">
        <v>43.572798503730823</v>
      </c>
      <c r="I77" s="3">
        <v>38.548958023534617</v>
      </c>
      <c r="J77" s="3">
        <v>38.548958023534617</v>
      </c>
      <c r="K77" s="3">
        <v>38.548958023534617</v>
      </c>
      <c r="L77" s="3">
        <v>38.548958023534617</v>
      </c>
      <c r="M77" s="3">
        <v>41.025431403112336</v>
      </c>
      <c r="N77" s="3">
        <v>39.059196439854695</v>
      </c>
      <c r="O77" s="3">
        <v>39.264768683162707</v>
      </c>
      <c r="P77" s="3">
        <v>39.264768683162707</v>
      </c>
      <c r="Q77" s="3">
        <v>38.458968151209554</v>
      </c>
      <c r="R77" s="3">
        <v>12.186935999999999</v>
      </c>
      <c r="S77" s="3">
        <v>12.186935999999999</v>
      </c>
      <c r="T77" s="3">
        <v>12.186935999999999</v>
      </c>
      <c r="U77" s="3">
        <v>12.186935999999999</v>
      </c>
      <c r="V77" s="3">
        <v>12.186935999999999</v>
      </c>
      <c r="W77" s="3">
        <v>9.8193599999999996</v>
      </c>
      <c r="X77" s="3">
        <v>9.8193599999999996</v>
      </c>
      <c r="Y77" s="3">
        <v>9.8193599999999996</v>
      </c>
      <c r="Z77" s="3">
        <v>9.8193599999999996</v>
      </c>
      <c r="AA77" s="3">
        <v>9.8193599999999996</v>
      </c>
      <c r="AB77" s="104">
        <v>9.8193599999999996</v>
      </c>
    </row>
    <row r="78" spans="1:28" x14ac:dyDescent="0.25">
      <c r="A78" s="4"/>
      <c r="B78" s="63"/>
      <c r="C78" s="63"/>
      <c r="D78" s="4" t="s">
        <v>26</v>
      </c>
      <c r="E78" s="70" t="s">
        <v>9</v>
      </c>
      <c r="F78" s="4"/>
      <c r="G78" s="4"/>
      <c r="H78" s="103">
        <v>50.108718279290443</v>
      </c>
      <c r="I78" s="3">
        <v>44.331301727064805</v>
      </c>
      <c r="J78" s="3">
        <v>44.331301727064805</v>
      </c>
      <c r="K78" s="3">
        <v>44.331301727064805</v>
      </c>
      <c r="L78" s="3">
        <v>44.331301727064805</v>
      </c>
      <c r="M78" s="3">
        <v>47.179246113579183</v>
      </c>
      <c r="N78" s="3">
        <v>44.918075905832893</v>
      </c>
      <c r="O78" s="3">
        <v>45.154483985637107</v>
      </c>
      <c r="P78" s="3">
        <v>45.154483985637107</v>
      </c>
      <c r="Q78" s="3">
        <v>44.227813373890982</v>
      </c>
      <c r="R78" s="3">
        <v>16.208624879999999</v>
      </c>
      <c r="S78" s="3">
        <v>16.208624879999999</v>
      </c>
      <c r="T78" s="3">
        <v>16.208624879999999</v>
      </c>
      <c r="U78" s="3">
        <v>16.208624879999999</v>
      </c>
      <c r="V78" s="3">
        <v>16.208624879999999</v>
      </c>
      <c r="W78" s="3">
        <v>13.059748799999999</v>
      </c>
      <c r="X78" s="3">
        <v>13.059748799999999</v>
      </c>
      <c r="Y78" s="3">
        <v>13.059748799999999</v>
      </c>
      <c r="Z78" s="3">
        <v>13.059748799999999</v>
      </c>
      <c r="AA78" s="3">
        <v>13.059748799999999</v>
      </c>
      <c r="AB78" s="104">
        <v>13.059748799999999</v>
      </c>
    </row>
    <row r="79" spans="1:28" x14ac:dyDescent="0.25">
      <c r="A79" s="4"/>
      <c r="B79" s="63"/>
      <c r="C79" s="63"/>
      <c r="D79" s="4"/>
      <c r="E79" s="70"/>
      <c r="F79" s="4"/>
      <c r="G79" s="4"/>
      <c r="H79" s="10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104"/>
    </row>
    <row r="80" spans="1:28" x14ac:dyDescent="0.25">
      <c r="A80" s="4"/>
      <c r="B80" s="63"/>
      <c r="C80" s="63"/>
      <c r="D80" s="4" t="s">
        <v>26</v>
      </c>
      <c r="E80" s="70" t="s">
        <v>7</v>
      </c>
      <c r="F80" s="4"/>
      <c r="G80" s="4"/>
      <c r="H80" s="103">
        <v>2.7409042499999998</v>
      </c>
      <c r="I80" s="3">
        <v>2.7409042499999998</v>
      </c>
      <c r="J80" s="3">
        <v>2.7409042499999998</v>
      </c>
      <c r="K80" s="3">
        <v>2.7409042499999998</v>
      </c>
      <c r="L80" s="3">
        <v>2.7409042499999998</v>
      </c>
      <c r="M80" s="3">
        <v>2.7409042499999998</v>
      </c>
      <c r="N80" s="3">
        <v>1.9272424499999994</v>
      </c>
      <c r="O80" s="3">
        <v>1.9272424499999994</v>
      </c>
      <c r="P80" s="3">
        <v>1.9272424499999994</v>
      </c>
      <c r="Q80" s="3">
        <v>1.9272424499999994</v>
      </c>
      <c r="R80" s="3">
        <v>1.9272424499999994</v>
      </c>
      <c r="S80" s="3">
        <v>1.9272424499999994</v>
      </c>
      <c r="T80" s="3">
        <v>1.9272424499999994</v>
      </c>
      <c r="U80" s="3">
        <v>1.9272424499999994</v>
      </c>
      <c r="V80" s="3">
        <v>1.9272424499999994</v>
      </c>
      <c r="W80" s="3">
        <v>1.9272424499999994</v>
      </c>
      <c r="X80" s="3">
        <v>1.9272424499999994</v>
      </c>
      <c r="Y80" s="3">
        <v>1.9272424499999994</v>
      </c>
      <c r="Z80" s="3">
        <v>1.9272424499999994</v>
      </c>
      <c r="AA80" s="3">
        <v>1.9272424499999994</v>
      </c>
      <c r="AB80" s="104">
        <v>1.9272424499999994</v>
      </c>
    </row>
    <row r="81" spans="1:28" x14ac:dyDescent="0.25">
      <c r="A81" s="4"/>
      <c r="B81" s="63" t="s">
        <v>25</v>
      </c>
      <c r="C81" s="63" t="s">
        <v>28</v>
      </c>
      <c r="D81" s="4" t="s">
        <v>26</v>
      </c>
      <c r="E81" s="70" t="s">
        <v>8</v>
      </c>
      <c r="F81" s="4"/>
      <c r="G81" s="4"/>
      <c r="H81" s="103">
        <v>15.929589035299673</v>
      </c>
      <c r="I81" s="3">
        <v>15.929589035299673</v>
      </c>
      <c r="J81" s="3">
        <v>15.929589035299673</v>
      </c>
      <c r="K81" s="3">
        <v>15.929589035299673</v>
      </c>
      <c r="L81" s="3">
        <v>15.929589035299673</v>
      </c>
      <c r="M81" s="3">
        <v>15.929589035299673</v>
      </c>
      <c r="N81" s="3">
        <v>9.618779987718149</v>
      </c>
      <c r="O81" s="3">
        <v>9.618779987718149</v>
      </c>
      <c r="P81" s="3">
        <v>9.618779987718149</v>
      </c>
      <c r="Q81" s="3">
        <v>9.618779987718149</v>
      </c>
      <c r="R81" s="3">
        <v>9.618779987718149</v>
      </c>
      <c r="S81" s="3">
        <v>9.618779987718149</v>
      </c>
      <c r="T81" s="3">
        <v>9.618779987718149</v>
      </c>
      <c r="U81" s="3">
        <v>9.618779987718149</v>
      </c>
      <c r="V81" s="3">
        <v>9.618779987718149</v>
      </c>
      <c r="W81" s="3">
        <v>9.618779987718149</v>
      </c>
      <c r="X81" s="3">
        <v>9.618779987718149</v>
      </c>
      <c r="Y81" s="3">
        <v>9.618779987718149</v>
      </c>
      <c r="Z81" s="3">
        <v>9.618779987718149</v>
      </c>
      <c r="AA81" s="3">
        <v>9.618779987718149</v>
      </c>
      <c r="AB81" s="104">
        <v>9.618779987718149</v>
      </c>
    </row>
    <row r="82" spans="1:28" x14ac:dyDescent="0.25">
      <c r="A82" s="4"/>
      <c r="B82" s="63"/>
      <c r="C82" s="63"/>
      <c r="D82" s="4" t="s">
        <v>26</v>
      </c>
      <c r="E82" s="70" t="s">
        <v>9</v>
      </c>
      <c r="F82" s="4"/>
      <c r="G82" s="4"/>
      <c r="H82" s="103">
        <v>18.319027390594623</v>
      </c>
      <c r="I82" s="3">
        <v>18.319027390594623</v>
      </c>
      <c r="J82" s="3">
        <v>18.319027390594623</v>
      </c>
      <c r="K82" s="3">
        <v>18.319027390594623</v>
      </c>
      <c r="L82" s="3">
        <v>18.319027390594623</v>
      </c>
      <c r="M82" s="3">
        <v>18.319027390594623</v>
      </c>
      <c r="N82" s="3">
        <v>11.061596985875871</v>
      </c>
      <c r="O82" s="3">
        <v>11.061596985875871</v>
      </c>
      <c r="P82" s="3">
        <v>11.061596985875871</v>
      </c>
      <c r="Q82" s="3">
        <v>11.061596985875871</v>
      </c>
      <c r="R82" s="3">
        <v>11.061596985875871</v>
      </c>
      <c r="S82" s="3">
        <v>11.061596985875871</v>
      </c>
      <c r="T82" s="3">
        <v>11.061596985875871</v>
      </c>
      <c r="U82" s="3">
        <v>11.061596985875871</v>
      </c>
      <c r="V82" s="3">
        <v>11.061596985875871</v>
      </c>
      <c r="W82" s="3">
        <v>11.061596985875871</v>
      </c>
      <c r="X82" s="3">
        <v>11.061596985875871</v>
      </c>
      <c r="Y82" s="3">
        <v>11.061596985875871</v>
      </c>
      <c r="Z82" s="3">
        <v>11.061596985875871</v>
      </c>
      <c r="AA82" s="3">
        <v>11.061596985875871</v>
      </c>
      <c r="AB82" s="104">
        <v>11.061596985875871</v>
      </c>
    </row>
    <row r="83" spans="1:28" x14ac:dyDescent="0.25">
      <c r="A83" s="4"/>
      <c r="B83" s="63"/>
      <c r="C83" s="63"/>
      <c r="D83" s="4"/>
      <c r="E83" s="70"/>
      <c r="F83" s="4"/>
      <c r="G83" s="4"/>
      <c r="H83" s="10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104"/>
    </row>
    <row r="84" spans="1:28" x14ac:dyDescent="0.25">
      <c r="A84" s="4"/>
      <c r="B84" s="63"/>
      <c r="C84" s="63"/>
      <c r="D84" s="4" t="s">
        <v>26</v>
      </c>
      <c r="E84" s="70" t="s">
        <v>7</v>
      </c>
      <c r="F84" s="4"/>
      <c r="G84" s="4"/>
      <c r="H84" s="103">
        <v>10.141200000000001</v>
      </c>
      <c r="I84" s="3">
        <v>10.141200000000001</v>
      </c>
      <c r="J84" s="3">
        <v>10.141200000000001</v>
      </c>
      <c r="K84" s="3">
        <v>10.141200000000001</v>
      </c>
      <c r="L84" s="3">
        <v>10.141200000000001</v>
      </c>
      <c r="M84" s="3">
        <v>10.141200000000001</v>
      </c>
      <c r="N84" s="3">
        <v>1.171584</v>
      </c>
      <c r="O84" s="3">
        <v>1.171584</v>
      </c>
      <c r="P84" s="3">
        <v>1.171584</v>
      </c>
      <c r="Q84" s="3">
        <v>1.171584</v>
      </c>
      <c r="R84" s="3">
        <v>1.171584</v>
      </c>
      <c r="S84" s="3">
        <v>1.171584</v>
      </c>
      <c r="T84" s="3">
        <v>1.171584</v>
      </c>
      <c r="U84" s="3">
        <v>1.171584</v>
      </c>
      <c r="V84" s="3">
        <v>1.171584</v>
      </c>
      <c r="W84" s="3">
        <v>1.171584</v>
      </c>
      <c r="X84" s="3">
        <v>1.171584</v>
      </c>
      <c r="Y84" s="3">
        <v>1.171584</v>
      </c>
      <c r="Z84" s="3">
        <v>1.171584</v>
      </c>
      <c r="AA84" s="3">
        <v>1.171584</v>
      </c>
      <c r="AB84" s="104">
        <v>1.171584</v>
      </c>
    </row>
    <row r="85" spans="1:28" x14ac:dyDescent="0.25">
      <c r="A85" s="4"/>
      <c r="B85" s="63" t="s">
        <v>29</v>
      </c>
      <c r="C85" s="63" t="s">
        <v>30</v>
      </c>
      <c r="D85" s="4" t="s">
        <v>26</v>
      </c>
      <c r="E85" s="70" t="s">
        <v>8</v>
      </c>
      <c r="F85" s="4"/>
      <c r="G85" s="4"/>
      <c r="H85" s="103">
        <v>14.61429</v>
      </c>
      <c r="I85" s="3">
        <v>14.61429</v>
      </c>
      <c r="J85" s="3">
        <v>14.61429</v>
      </c>
      <c r="K85" s="3">
        <v>14.61429</v>
      </c>
      <c r="L85" s="3">
        <v>14.61429</v>
      </c>
      <c r="M85" s="3">
        <v>14.61429</v>
      </c>
      <c r="N85" s="3">
        <v>5.8457159999999995</v>
      </c>
      <c r="O85" s="3">
        <v>5.8457159999999995</v>
      </c>
      <c r="P85" s="3">
        <v>5.8457159999999995</v>
      </c>
      <c r="Q85" s="3">
        <v>5.8457159999999995</v>
      </c>
      <c r="R85" s="3">
        <v>5.8457159999999995</v>
      </c>
      <c r="S85" s="3">
        <v>5.8457159999999995</v>
      </c>
      <c r="T85" s="3">
        <v>5.8457159999999995</v>
      </c>
      <c r="U85" s="3">
        <v>5.8457159999999995</v>
      </c>
      <c r="V85" s="3">
        <v>5.8457159999999995</v>
      </c>
      <c r="W85" s="3">
        <v>5.8457159999999995</v>
      </c>
      <c r="X85" s="3">
        <v>5.8457159999999995</v>
      </c>
      <c r="Y85" s="3">
        <v>5.8457159999999995</v>
      </c>
      <c r="Z85" s="3">
        <v>5.8457159999999995</v>
      </c>
      <c r="AA85" s="3">
        <v>5.8457159999999995</v>
      </c>
      <c r="AB85" s="104">
        <v>5.8457159999999995</v>
      </c>
    </row>
    <row r="86" spans="1:28" x14ac:dyDescent="0.25">
      <c r="A86" s="4"/>
      <c r="B86" s="63"/>
      <c r="C86" s="63"/>
      <c r="D86" s="4" t="s">
        <v>26</v>
      </c>
      <c r="E86" s="70" t="s">
        <v>9</v>
      </c>
      <c r="F86" s="4"/>
      <c r="G86" s="4"/>
      <c r="H86" s="103">
        <v>17.02458</v>
      </c>
      <c r="I86" s="3">
        <v>17.02458</v>
      </c>
      <c r="J86" s="3">
        <v>17.02458</v>
      </c>
      <c r="K86" s="3">
        <v>17.02458</v>
      </c>
      <c r="L86" s="3">
        <v>17.02458</v>
      </c>
      <c r="M86" s="3">
        <v>17.02458</v>
      </c>
      <c r="N86" s="3">
        <v>6.8098320000000001</v>
      </c>
      <c r="O86" s="3">
        <v>6.8098320000000001</v>
      </c>
      <c r="P86" s="3">
        <v>6.8098320000000001</v>
      </c>
      <c r="Q86" s="3">
        <v>6.8098320000000001</v>
      </c>
      <c r="R86" s="3">
        <v>6.8098320000000001</v>
      </c>
      <c r="S86" s="3">
        <v>6.8098320000000001</v>
      </c>
      <c r="T86" s="3">
        <v>6.8098320000000001</v>
      </c>
      <c r="U86" s="3">
        <v>6.8098320000000001</v>
      </c>
      <c r="V86" s="3">
        <v>6.8098320000000001</v>
      </c>
      <c r="W86" s="3">
        <v>6.8098320000000001</v>
      </c>
      <c r="X86" s="3">
        <v>6.8098320000000001</v>
      </c>
      <c r="Y86" s="3">
        <v>6.8098320000000001</v>
      </c>
      <c r="Z86" s="3">
        <v>6.8098320000000001</v>
      </c>
      <c r="AA86" s="3">
        <v>6.8098320000000001</v>
      </c>
      <c r="AB86" s="104">
        <v>6.8098320000000001</v>
      </c>
    </row>
    <row r="87" spans="1:28" ht="15.75" thickBot="1" x14ac:dyDescent="0.3">
      <c r="A87" s="4"/>
      <c r="B87" s="63"/>
      <c r="C87" s="84" t="s">
        <v>31</v>
      </c>
      <c r="D87" s="83"/>
      <c r="E87" s="87"/>
      <c r="F87" s="83"/>
      <c r="G87" s="83"/>
      <c r="H87" s="10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106"/>
    </row>
    <row r="88" spans="1:28" ht="15.75" thickTop="1" x14ac:dyDescent="0.25">
      <c r="A88" s="4"/>
      <c r="B88" s="63"/>
      <c r="C88" s="63"/>
      <c r="D88" s="4" t="s">
        <v>26</v>
      </c>
      <c r="E88" s="70" t="s">
        <v>7</v>
      </c>
      <c r="F88" s="4"/>
      <c r="G88" s="4"/>
      <c r="H88" s="107">
        <v>50.138255318171197</v>
      </c>
      <c r="I88" s="108">
        <v>45.867990910004423</v>
      </c>
      <c r="J88" s="108">
        <v>45.867990910004423</v>
      </c>
      <c r="K88" s="108">
        <v>45.867990910004423</v>
      </c>
      <c r="L88" s="108">
        <v>45.867990910004423</v>
      </c>
      <c r="M88" s="108">
        <v>47.972993282645483</v>
      </c>
      <c r="N88" s="108">
        <v>36.45332281987649</v>
      </c>
      <c r="O88" s="108">
        <v>36.6280592266883</v>
      </c>
      <c r="P88" s="108">
        <v>36.6280592266883</v>
      </c>
      <c r="Q88" s="108">
        <v>35.94312877452812</v>
      </c>
      <c r="R88" s="108">
        <v>12.393207845999999</v>
      </c>
      <c r="S88" s="108">
        <v>12.393207845999999</v>
      </c>
      <c r="T88" s="108">
        <v>12.393207845999999</v>
      </c>
      <c r="U88" s="108">
        <v>12.393207845999999</v>
      </c>
      <c r="V88" s="108">
        <v>12.393207845999999</v>
      </c>
      <c r="W88" s="108">
        <v>10.617525845999999</v>
      </c>
      <c r="X88" s="108">
        <v>10.617525845999999</v>
      </c>
      <c r="Y88" s="108">
        <v>10.617525845999999</v>
      </c>
      <c r="Z88" s="108">
        <v>10.617525845999999</v>
      </c>
      <c r="AA88" s="108">
        <v>10.617525845999999</v>
      </c>
      <c r="AB88" s="109">
        <v>10.617525845999999</v>
      </c>
    </row>
    <row r="89" spans="1:28" x14ac:dyDescent="0.25">
      <c r="A89" s="4"/>
      <c r="B89" s="63"/>
      <c r="C89" s="63"/>
      <c r="D89" s="4" t="s">
        <v>26</v>
      </c>
      <c r="E89" s="70" t="s">
        <v>8</v>
      </c>
      <c r="F89" s="4"/>
      <c r="G89" s="4"/>
      <c r="H89" s="107">
        <v>74.116677539030491</v>
      </c>
      <c r="I89" s="108">
        <v>69.092837058834291</v>
      </c>
      <c r="J89" s="108">
        <v>69.092837058834291</v>
      </c>
      <c r="K89" s="108">
        <v>69.092837058834291</v>
      </c>
      <c r="L89" s="108">
        <v>69.092837058834291</v>
      </c>
      <c r="M89" s="108">
        <v>71.569310438412003</v>
      </c>
      <c r="N89" s="108">
        <v>54.52369242757284</v>
      </c>
      <c r="O89" s="108">
        <v>54.729264670880852</v>
      </c>
      <c r="P89" s="108">
        <v>54.729264670880852</v>
      </c>
      <c r="Q89" s="108">
        <v>53.923464138927699</v>
      </c>
      <c r="R89" s="108">
        <v>27.651431987718148</v>
      </c>
      <c r="S89" s="108">
        <v>27.651431987718148</v>
      </c>
      <c r="T89" s="108">
        <v>27.651431987718148</v>
      </c>
      <c r="U89" s="108">
        <v>27.651431987718148</v>
      </c>
      <c r="V89" s="108">
        <v>27.651431987718148</v>
      </c>
      <c r="W89" s="108">
        <v>25.283855987718148</v>
      </c>
      <c r="X89" s="108">
        <v>25.283855987718148</v>
      </c>
      <c r="Y89" s="108">
        <v>25.283855987718148</v>
      </c>
      <c r="Z89" s="108">
        <v>25.283855987718148</v>
      </c>
      <c r="AA89" s="108">
        <v>25.283855987718148</v>
      </c>
      <c r="AB89" s="109">
        <v>25.283855987718148</v>
      </c>
    </row>
    <row r="90" spans="1:28" x14ac:dyDescent="0.25">
      <c r="A90" s="4"/>
      <c r="B90" s="63"/>
      <c r="C90" s="63"/>
      <c r="D90" s="4" t="s">
        <v>26</v>
      </c>
      <c r="E90" s="70" t="s">
        <v>9</v>
      </c>
      <c r="F90" s="4"/>
      <c r="G90" s="4"/>
      <c r="H90" s="107">
        <v>85.45232566988507</v>
      </c>
      <c r="I90" s="108">
        <v>79.674909117659439</v>
      </c>
      <c r="J90" s="108">
        <v>79.674909117659439</v>
      </c>
      <c r="K90" s="108">
        <v>79.674909117659439</v>
      </c>
      <c r="L90" s="108">
        <v>79.674909117659439</v>
      </c>
      <c r="M90" s="108">
        <v>82.52285350417381</v>
      </c>
      <c r="N90" s="108">
        <v>62.789504891708766</v>
      </c>
      <c r="O90" s="108">
        <v>63.02591297151298</v>
      </c>
      <c r="P90" s="108">
        <v>63.02591297151298</v>
      </c>
      <c r="Q90" s="108">
        <v>62.099242359766855</v>
      </c>
      <c r="R90" s="108">
        <v>34.080053865875868</v>
      </c>
      <c r="S90" s="108">
        <v>34.080053865875868</v>
      </c>
      <c r="T90" s="108">
        <v>34.080053865875868</v>
      </c>
      <c r="U90" s="108">
        <v>34.080053865875868</v>
      </c>
      <c r="V90" s="108">
        <v>34.080053865875868</v>
      </c>
      <c r="W90" s="108">
        <v>30.931177785875875</v>
      </c>
      <c r="X90" s="108">
        <v>30.931177785875875</v>
      </c>
      <c r="Y90" s="108">
        <v>30.931177785875875</v>
      </c>
      <c r="Z90" s="108">
        <v>30.931177785875875</v>
      </c>
      <c r="AA90" s="108">
        <v>30.931177785875875</v>
      </c>
      <c r="AB90" s="109">
        <v>30.931177785875875</v>
      </c>
    </row>
    <row r="91" spans="1:28" x14ac:dyDescent="0.25">
      <c r="A91" s="4"/>
      <c r="B91" s="63"/>
      <c r="C91" s="63"/>
      <c r="D91" s="4"/>
      <c r="E91" s="70"/>
      <c r="F91" s="4"/>
      <c r="G91" s="4"/>
      <c r="H91" s="10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102"/>
    </row>
    <row r="92" spans="1:28" ht="15.75" thickBot="1" x14ac:dyDescent="0.3">
      <c r="A92" s="82" t="s">
        <v>261</v>
      </c>
      <c r="B92" s="82" t="s">
        <v>1</v>
      </c>
      <c r="C92" s="82" t="s">
        <v>2</v>
      </c>
      <c r="D92" s="82" t="s">
        <v>3</v>
      </c>
      <c r="E92" s="86" t="s">
        <v>4</v>
      </c>
      <c r="F92" s="82">
        <v>2028</v>
      </c>
      <c r="G92" s="82">
        <v>2029</v>
      </c>
      <c r="H92" s="110">
        <v>2030</v>
      </c>
      <c r="I92" s="82">
        <v>2031</v>
      </c>
      <c r="J92" s="82">
        <v>2032</v>
      </c>
      <c r="K92" s="82">
        <v>2033</v>
      </c>
      <c r="L92" s="82">
        <v>2034</v>
      </c>
      <c r="M92" s="82">
        <v>2035</v>
      </c>
      <c r="N92" s="82">
        <v>2036</v>
      </c>
      <c r="O92" s="82">
        <v>2037</v>
      </c>
      <c r="P92" s="82">
        <v>2038</v>
      </c>
      <c r="Q92" s="82">
        <v>2039</v>
      </c>
      <c r="R92" s="82">
        <v>2040</v>
      </c>
      <c r="S92" s="82">
        <v>2041</v>
      </c>
      <c r="T92" s="82">
        <v>2042</v>
      </c>
      <c r="U92" s="82">
        <v>2043</v>
      </c>
      <c r="V92" s="82">
        <v>2044</v>
      </c>
      <c r="W92" s="82">
        <v>2045</v>
      </c>
      <c r="X92" s="82">
        <v>2046</v>
      </c>
      <c r="Y92" s="82">
        <v>2047</v>
      </c>
      <c r="Z92" s="82">
        <v>2048</v>
      </c>
      <c r="AA92" s="82">
        <v>2049</v>
      </c>
      <c r="AB92" s="111">
        <v>2050</v>
      </c>
    </row>
    <row r="93" spans="1:28" x14ac:dyDescent="0.25">
      <c r="A93" s="4"/>
      <c r="B93" s="63"/>
      <c r="C93" s="63"/>
      <c r="D93" s="4"/>
      <c r="E93" s="70"/>
      <c r="F93" s="4"/>
      <c r="G93" s="4"/>
      <c r="H93" s="10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102"/>
    </row>
    <row r="94" spans="1:28" x14ac:dyDescent="0.25">
      <c r="A94" s="4"/>
      <c r="B94" s="63"/>
      <c r="C94" s="63"/>
      <c r="D94" s="4" t="s">
        <v>26</v>
      </c>
      <c r="E94" s="70" t="s">
        <v>7</v>
      </c>
      <c r="F94" s="4"/>
      <c r="G94" s="4"/>
      <c r="H94" s="103">
        <v>37.036878728171196</v>
      </c>
      <c r="I94" s="3">
        <v>32.766614320004422</v>
      </c>
      <c r="J94" s="3">
        <v>32.766614320004422</v>
      </c>
      <c r="K94" s="3">
        <v>32.766614320004422</v>
      </c>
      <c r="L94" s="3">
        <v>32.766614320004422</v>
      </c>
      <c r="M94" s="3">
        <v>34.871616692645482</v>
      </c>
      <c r="N94" s="3">
        <v>33.20031697387649</v>
      </c>
      <c r="O94" s="3">
        <v>33.3750533806883</v>
      </c>
      <c r="P94" s="3">
        <v>33.3750533806883</v>
      </c>
      <c r="Q94" s="3">
        <v>32.690122928528119</v>
      </c>
      <c r="R94" s="3">
        <v>9.1402019999999986</v>
      </c>
      <c r="S94" s="3">
        <v>9.1402019999999986</v>
      </c>
      <c r="T94" s="3">
        <v>9.1402019999999986</v>
      </c>
      <c r="U94" s="3">
        <v>9.1402019999999986</v>
      </c>
      <c r="V94" s="3">
        <v>9.1402019999999986</v>
      </c>
      <c r="W94" s="3">
        <v>7.3645199999999997</v>
      </c>
      <c r="X94" s="3">
        <v>7.3645199999999997</v>
      </c>
      <c r="Y94" s="3">
        <v>7.3645199999999997</v>
      </c>
      <c r="Z94" s="3">
        <v>7.3645199999999997</v>
      </c>
      <c r="AA94" s="3">
        <v>7.3645199999999997</v>
      </c>
      <c r="AB94" s="104">
        <v>7.3645199999999997</v>
      </c>
    </row>
    <row r="95" spans="1:28" x14ac:dyDescent="0.25">
      <c r="A95" s="4"/>
      <c r="B95" s="63" t="s">
        <v>25</v>
      </c>
      <c r="C95" s="63" t="s">
        <v>27</v>
      </c>
      <c r="D95" s="4" t="s">
        <v>26</v>
      </c>
      <c r="E95" s="70" t="s">
        <v>8</v>
      </c>
      <c r="F95" s="4"/>
      <c r="G95" s="4"/>
      <c r="H95" s="103">
        <v>43.572798503730823</v>
      </c>
      <c r="I95" s="3">
        <v>38.548958023534617</v>
      </c>
      <c r="J95" s="3">
        <v>38.548958023534617</v>
      </c>
      <c r="K95" s="3">
        <v>38.548958023534617</v>
      </c>
      <c r="L95" s="3">
        <v>38.548958023534617</v>
      </c>
      <c r="M95" s="3">
        <v>41.025431403112336</v>
      </c>
      <c r="N95" s="3">
        <v>39.059196439854695</v>
      </c>
      <c r="O95" s="3">
        <v>39.264768683162707</v>
      </c>
      <c r="P95" s="3">
        <v>39.264768683162707</v>
      </c>
      <c r="Q95" s="3">
        <v>38.458968151209554</v>
      </c>
      <c r="R95" s="3">
        <v>12.186935999999999</v>
      </c>
      <c r="S95" s="3">
        <v>12.186935999999999</v>
      </c>
      <c r="T95" s="3">
        <v>12.186935999999999</v>
      </c>
      <c r="U95" s="3">
        <v>12.186935999999999</v>
      </c>
      <c r="V95" s="3">
        <v>12.186935999999999</v>
      </c>
      <c r="W95" s="3">
        <v>9.8193599999999996</v>
      </c>
      <c r="X95" s="3">
        <v>9.8193599999999996</v>
      </c>
      <c r="Y95" s="3">
        <v>9.8193599999999996</v>
      </c>
      <c r="Z95" s="3">
        <v>9.8193599999999996</v>
      </c>
      <c r="AA95" s="3">
        <v>9.8193599999999996</v>
      </c>
      <c r="AB95" s="104">
        <v>9.8193599999999996</v>
      </c>
    </row>
    <row r="96" spans="1:28" x14ac:dyDescent="0.25">
      <c r="A96" s="4"/>
      <c r="B96" s="63"/>
      <c r="C96" s="63"/>
      <c r="D96" s="4" t="s">
        <v>26</v>
      </c>
      <c r="E96" s="70" t="s">
        <v>9</v>
      </c>
      <c r="F96" s="4"/>
      <c r="G96" s="4"/>
      <c r="H96" s="103">
        <v>50.108718279290443</v>
      </c>
      <c r="I96" s="3">
        <v>44.331301727064805</v>
      </c>
      <c r="J96" s="3">
        <v>44.331301727064805</v>
      </c>
      <c r="K96" s="3">
        <v>44.331301727064805</v>
      </c>
      <c r="L96" s="3">
        <v>44.331301727064805</v>
      </c>
      <c r="M96" s="3">
        <v>47.179246113579183</v>
      </c>
      <c r="N96" s="3">
        <v>44.918075905832893</v>
      </c>
      <c r="O96" s="3">
        <v>45.154483985637107</v>
      </c>
      <c r="P96" s="3">
        <v>45.154483985637107</v>
      </c>
      <c r="Q96" s="3">
        <v>44.227813373890982</v>
      </c>
      <c r="R96" s="3">
        <v>16.208624879999999</v>
      </c>
      <c r="S96" s="3">
        <v>16.208624879999999</v>
      </c>
      <c r="T96" s="3">
        <v>16.208624879999999</v>
      </c>
      <c r="U96" s="3">
        <v>16.208624879999999</v>
      </c>
      <c r="V96" s="3">
        <v>16.208624879999999</v>
      </c>
      <c r="W96" s="3">
        <v>13.059748799999999</v>
      </c>
      <c r="X96" s="3">
        <v>13.059748799999999</v>
      </c>
      <c r="Y96" s="3">
        <v>13.059748799999999</v>
      </c>
      <c r="Z96" s="3">
        <v>13.059748799999999</v>
      </c>
      <c r="AA96" s="3">
        <v>13.059748799999999</v>
      </c>
      <c r="AB96" s="104">
        <v>13.059748799999999</v>
      </c>
    </row>
    <row r="97" spans="1:28" x14ac:dyDescent="0.25">
      <c r="A97" s="4"/>
      <c r="B97" s="63"/>
      <c r="C97" s="63"/>
      <c r="D97" s="4"/>
      <c r="E97" s="70"/>
      <c r="F97" s="4"/>
      <c r="G97" s="4"/>
      <c r="H97" s="10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104"/>
    </row>
    <row r="98" spans="1:28" x14ac:dyDescent="0.25">
      <c r="A98" s="4"/>
      <c r="B98" s="63"/>
      <c r="C98" s="63"/>
      <c r="D98" s="4" t="s">
        <v>26</v>
      </c>
      <c r="E98" s="70" t="s">
        <v>7</v>
      </c>
      <c r="F98" s="4"/>
      <c r="G98" s="4"/>
      <c r="H98" s="103">
        <v>2.7409042499999998</v>
      </c>
      <c r="I98" s="3">
        <v>2.7409042499999998</v>
      </c>
      <c r="J98" s="3">
        <v>2.7409042499999998</v>
      </c>
      <c r="K98" s="3">
        <v>2.7409042499999998</v>
      </c>
      <c r="L98" s="3">
        <v>2.7409042499999998</v>
      </c>
      <c r="M98" s="3">
        <v>2.7409042499999998</v>
      </c>
      <c r="N98" s="3">
        <v>1.9272424499999994</v>
      </c>
      <c r="O98" s="3">
        <v>1.9272424499999994</v>
      </c>
      <c r="P98" s="3">
        <v>1.9272424499999994</v>
      </c>
      <c r="Q98" s="3">
        <v>1.9272424499999994</v>
      </c>
      <c r="R98" s="3">
        <v>1.9272424499999994</v>
      </c>
      <c r="S98" s="3">
        <v>1.9272424499999994</v>
      </c>
      <c r="T98" s="3">
        <v>1.9272424499999994</v>
      </c>
      <c r="U98" s="3">
        <v>1.9272424499999994</v>
      </c>
      <c r="V98" s="3">
        <v>1.9272424499999994</v>
      </c>
      <c r="W98" s="3">
        <v>1.9272424499999994</v>
      </c>
      <c r="X98" s="3">
        <v>1.9272424499999994</v>
      </c>
      <c r="Y98" s="3">
        <v>1.9272424499999994</v>
      </c>
      <c r="Z98" s="3">
        <v>1.9272424499999994</v>
      </c>
      <c r="AA98" s="3">
        <v>1.9272424499999994</v>
      </c>
      <c r="AB98" s="104">
        <v>1.9272424499999994</v>
      </c>
    </row>
    <row r="99" spans="1:28" x14ac:dyDescent="0.25">
      <c r="A99" s="4"/>
      <c r="B99" s="63" t="s">
        <v>25</v>
      </c>
      <c r="C99" s="63" t="s">
        <v>28</v>
      </c>
      <c r="D99" s="4" t="s">
        <v>26</v>
      </c>
      <c r="E99" s="70" t="s">
        <v>8</v>
      </c>
      <c r="F99" s="4"/>
      <c r="G99" s="4"/>
      <c r="H99" s="103">
        <v>15.929589035299673</v>
      </c>
      <c r="I99" s="3">
        <v>15.929589035299673</v>
      </c>
      <c r="J99" s="3">
        <v>15.929589035299673</v>
      </c>
      <c r="K99" s="3">
        <v>15.929589035299673</v>
      </c>
      <c r="L99" s="3">
        <v>15.929589035299673</v>
      </c>
      <c r="M99" s="3">
        <v>15.929589035299673</v>
      </c>
      <c r="N99" s="3">
        <v>9.618779987718149</v>
      </c>
      <c r="O99" s="3">
        <v>9.618779987718149</v>
      </c>
      <c r="P99" s="3">
        <v>9.618779987718149</v>
      </c>
      <c r="Q99" s="3">
        <v>9.618779987718149</v>
      </c>
      <c r="R99" s="3">
        <v>9.618779987718149</v>
      </c>
      <c r="S99" s="3">
        <v>9.618779987718149</v>
      </c>
      <c r="T99" s="3">
        <v>9.618779987718149</v>
      </c>
      <c r="U99" s="3">
        <v>9.618779987718149</v>
      </c>
      <c r="V99" s="3">
        <v>9.618779987718149</v>
      </c>
      <c r="W99" s="3">
        <v>9.618779987718149</v>
      </c>
      <c r="X99" s="3">
        <v>9.618779987718149</v>
      </c>
      <c r="Y99" s="3">
        <v>9.618779987718149</v>
      </c>
      <c r="Z99" s="3">
        <v>9.618779987718149</v>
      </c>
      <c r="AA99" s="3">
        <v>9.618779987718149</v>
      </c>
      <c r="AB99" s="104">
        <v>9.618779987718149</v>
      </c>
    </row>
    <row r="100" spans="1:28" x14ac:dyDescent="0.25">
      <c r="A100" s="4"/>
      <c r="B100" s="63"/>
      <c r="C100" s="63"/>
      <c r="D100" s="4" t="s">
        <v>26</v>
      </c>
      <c r="E100" s="70" t="s">
        <v>9</v>
      </c>
      <c r="F100" s="4"/>
      <c r="G100" s="4"/>
      <c r="H100" s="103">
        <v>18.319027390594623</v>
      </c>
      <c r="I100" s="3">
        <v>18.319027390594623</v>
      </c>
      <c r="J100" s="3">
        <v>18.319027390594623</v>
      </c>
      <c r="K100" s="3">
        <v>18.319027390594623</v>
      </c>
      <c r="L100" s="3">
        <v>18.319027390594623</v>
      </c>
      <c r="M100" s="3">
        <v>18.319027390594623</v>
      </c>
      <c r="N100" s="3">
        <v>11.061596985875871</v>
      </c>
      <c r="O100" s="3">
        <v>11.061596985875871</v>
      </c>
      <c r="P100" s="3">
        <v>11.061596985875871</v>
      </c>
      <c r="Q100" s="3">
        <v>11.061596985875871</v>
      </c>
      <c r="R100" s="3">
        <v>11.061596985875871</v>
      </c>
      <c r="S100" s="3">
        <v>11.061596985875871</v>
      </c>
      <c r="T100" s="3">
        <v>11.061596985875871</v>
      </c>
      <c r="U100" s="3">
        <v>11.061596985875871</v>
      </c>
      <c r="V100" s="3">
        <v>11.061596985875871</v>
      </c>
      <c r="W100" s="3">
        <v>11.061596985875871</v>
      </c>
      <c r="X100" s="3">
        <v>11.061596985875871</v>
      </c>
      <c r="Y100" s="3">
        <v>11.061596985875871</v>
      </c>
      <c r="Z100" s="3">
        <v>11.061596985875871</v>
      </c>
      <c r="AA100" s="3">
        <v>11.061596985875871</v>
      </c>
      <c r="AB100" s="104">
        <v>11.061596985875871</v>
      </c>
    </row>
    <row r="101" spans="1:28" x14ac:dyDescent="0.25">
      <c r="A101" s="4"/>
      <c r="B101" s="63"/>
      <c r="C101" s="63"/>
      <c r="D101" s="4"/>
      <c r="E101" s="70"/>
      <c r="F101" s="4"/>
      <c r="G101" s="4"/>
      <c r="H101" s="10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104"/>
    </row>
    <row r="102" spans="1:28" x14ac:dyDescent="0.25">
      <c r="A102" s="4"/>
      <c r="B102" s="63"/>
      <c r="C102" s="63"/>
      <c r="D102" s="4" t="s">
        <v>26</v>
      </c>
      <c r="E102" s="70" t="s">
        <v>7</v>
      </c>
      <c r="F102" s="4"/>
      <c r="G102" s="4"/>
      <c r="H102" s="103">
        <v>10.141200000000001</v>
      </c>
      <c r="I102" s="3">
        <v>10.141200000000001</v>
      </c>
      <c r="J102" s="3">
        <v>10.141200000000001</v>
      </c>
      <c r="K102" s="3">
        <v>10.141200000000001</v>
      </c>
      <c r="L102" s="3">
        <v>10.141200000000001</v>
      </c>
      <c r="M102" s="3">
        <v>10.141200000000001</v>
      </c>
      <c r="N102" s="3">
        <v>1.171584</v>
      </c>
      <c r="O102" s="3">
        <v>1.171584</v>
      </c>
      <c r="P102" s="3">
        <v>1.171584</v>
      </c>
      <c r="Q102" s="3">
        <v>1.171584</v>
      </c>
      <c r="R102" s="3">
        <v>1.171584</v>
      </c>
      <c r="S102" s="3">
        <v>1.171584</v>
      </c>
      <c r="T102" s="3">
        <v>1.171584</v>
      </c>
      <c r="U102" s="3">
        <v>1.171584</v>
      </c>
      <c r="V102" s="3">
        <v>1.171584</v>
      </c>
      <c r="W102" s="3">
        <v>1.171584</v>
      </c>
      <c r="X102" s="3">
        <v>1.171584</v>
      </c>
      <c r="Y102" s="3">
        <v>1.171584</v>
      </c>
      <c r="Z102" s="3">
        <v>1.171584</v>
      </c>
      <c r="AA102" s="3">
        <v>1.171584</v>
      </c>
      <c r="AB102" s="104">
        <v>1.171584</v>
      </c>
    </row>
    <row r="103" spans="1:28" x14ac:dyDescent="0.25">
      <c r="A103" s="4"/>
      <c r="B103" s="63" t="s">
        <v>29</v>
      </c>
      <c r="C103" s="63" t="s">
        <v>30</v>
      </c>
      <c r="D103" s="4" t="s">
        <v>26</v>
      </c>
      <c r="E103" s="70" t="s">
        <v>8</v>
      </c>
      <c r="F103" s="4"/>
      <c r="G103" s="4"/>
      <c r="H103" s="103">
        <v>14.61429</v>
      </c>
      <c r="I103" s="3">
        <v>14.61429</v>
      </c>
      <c r="J103" s="3">
        <v>14.61429</v>
      </c>
      <c r="K103" s="3">
        <v>14.61429</v>
      </c>
      <c r="L103" s="3">
        <v>14.61429</v>
      </c>
      <c r="M103" s="3">
        <v>14.61429</v>
      </c>
      <c r="N103" s="3">
        <v>5.8457159999999995</v>
      </c>
      <c r="O103" s="3">
        <v>5.8457159999999995</v>
      </c>
      <c r="P103" s="3">
        <v>5.8457159999999995</v>
      </c>
      <c r="Q103" s="3">
        <v>5.8457159999999995</v>
      </c>
      <c r="R103" s="3">
        <v>5.8457159999999995</v>
      </c>
      <c r="S103" s="3">
        <v>5.8457159999999995</v>
      </c>
      <c r="T103" s="3">
        <v>5.8457159999999995</v>
      </c>
      <c r="U103" s="3">
        <v>5.8457159999999995</v>
      </c>
      <c r="V103" s="3">
        <v>5.8457159999999995</v>
      </c>
      <c r="W103" s="3">
        <v>5.8457159999999995</v>
      </c>
      <c r="X103" s="3">
        <v>5.8457159999999995</v>
      </c>
      <c r="Y103" s="3">
        <v>5.8457159999999995</v>
      </c>
      <c r="Z103" s="3">
        <v>5.8457159999999995</v>
      </c>
      <c r="AA103" s="3">
        <v>5.8457159999999995</v>
      </c>
      <c r="AB103" s="104">
        <v>5.8457159999999995</v>
      </c>
    </row>
    <row r="104" spans="1:28" x14ac:dyDescent="0.25">
      <c r="A104" s="4"/>
      <c r="B104" s="63"/>
      <c r="C104" s="63"/>
      <c r="D104" s="4" t="s">
        <v>26</v>
      </c>
      <c r="E104" s="70" t="s">
        <v>9</v>
      </c>
      <c r="F104" s="4"/>
      <c r="G104" s="4"/>
      <c r="H104" s="103">
        <v>17.02458</v>
      </c>
      <c r="I104" s="3">
        <v>17.02458</v>
      </c>
      <c r="J104" s="3">
        <v>17.02458</v>
      </c>
      <c r="K104" s="3">
        <v>17.02458</v>
      </c>
      <c r="L104" s="3">
        <v>17.02458</v>
      </c>
      <c r="M104" s="3">
        <v>17.02458</v>
      </c>
      <c r="N104" s="3">
        <v>6.8098320000000001</v>
      </c>
      <c r="O104" s="3">
        <v>6.8098320000000001</v>
      </c>
      <c r="P104" s="3">
        <v>6.8098320000000001</v>
      </c>
      <c r="Q104" s="3">
        <v>6.8098320000000001</v>
      </c>
      <c r="R104" s="3">
        <v>6.8098320000000001</v>
      </c>
      <c r="S104" s="3">
        <v>6.8098320000000001</v>
      </c>
      <c r="T104" s="3">
        <v>6.8098320000000001</v>
      </c>
      <c r="U104" s="3">
        <v>6.8098320000000001</v>
      </c>
      <c r="V104" s="3">
        <v>6.8098320000000001</v>
      </c>
      <c r="W104" s="3">
        <v>6.8098320000000001</v>
      </c>
      <c r="X104" s="3">
        <v>6.8098320000000001</v>
      </c>
      <c r="Y104" s="3">
        <v>6.8098320000000001</v>
      </c>
      <c r="Z104" s="3">
        <v>6.8098320000000001</v>
      </c>
      <c r="AA104" s="3">
        <v>6.8098320000000001</v>
      </c>
      <c r="AB104" s="104">
        <v>6.8098320000000001</v>
      </c>
    </row>
    <row r="105" spans="1:28" ht="15.75" thickBot="1" x14ac:dyDescent="0.3">
      <c r="A105" s="4"/>
      <c r="B105" s="63"/>
      <c r="C105" s="84" t="s">
        <v>31</v>
      </c>
      <c r="D105" s="83"/>
      <c r="E105" s="87"/>
      <c r="F105" s="83"/>
      <c r="G105" s="83"/>
      <c r="H105" s="10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106"/>
    </row>
    <row r="106" spans="1:28" ht="15.75" thickTop="1" x14ac:dyDescent="0.25">
      <c r="A106" s="4"/>
      <c r="B106" s="63"/>
      <c r="C106" s="63"/>
      <c r="D106" s="4" t="s">
        <v>26</v>
      </c>
      <c r="E106" s="70" t="s">
        <v>7</v>
      </c>
      <c r="F106" s="4"/>
      <c r="G106" s="4"/>
      <c r="H106" s="107">
        <v>50.138255318171197</v>
      </c>
      <c r="I106" s="108">
        <v>45.867990910004423</v>
      </c>
      <c r="J106" s="108">
        <v>45.867990910004423</v>
      </c>
      <c r="K106" s="108">
        <v>45.867990910004423</v>
      </c>
      <c r="L106" s="108">
        <v>45.867990910004423</v>
      </c>
      <c r="M106" s="108">
        <v>47.972993282645483</v>
      </c>
      <c r="N106" s="108">
        <v>36.45332281987649</v>
      </c>
      <c r="O106" s="108">
        <v>36.6280592266883</v>
      </c>
      <c r="P106" s="108">
        <v>36.6280592266883</v>
      </c>
      <c r="Q106" s="108">
        <v>35.94312877452812</v>
      </c>
      <c r="R106" s="108">
        <v>12.393207845999999</v>
      </c>
      <c r="S106" s="108">
        <v>12.393207845999999</v>
      </c>
      <c r="T106" s="108">
        <v>12.393207845999999</v>
      </c>
      <c r="U106" s="108">
        <v>12.393207845999999</v>
      </c>
      <c r="V106" s="108">
        <v>12.393207845999999</v>
      </c>
      <c r="W106" s="108">
        <v>10.617525845999999</v>
      </c>
      <c r="X106" s="108">
        <v>10.617525845999999</v>
      </c>
      <c r="Y106" s="108">
        <v>10.617525845999999</v>
      </c>
      <c r="Z106" s="108">
        <v>10.617525845999999</v>
      </c>
      <c r="AA106" s="108">
        <v>10.617525845999999</v>
      </c>
      <c r="AB106" s="109">
        <v>10.617525845999999</v>
      </c>
    </row>
    <row r="107" spans="1:28" x14ac:dyDescent="0.25">
      <c r="A107" s="4"/>
      <c r="B107" s="63"/>
      <c r="C107" s="63"/>
      <c r="D107" s="4" t="s">
        <v>26</v>
      </c>
      <c r="E107" s="70" t="s">
        <v>8</v>
      </c>
      <c r="F107" s="4"/>
      <c r="G107" s="4"/>
      <c r="H107" s="107">
        <v>74.116677539030491</v>
      </c>
      <c r="I107" s="108">
        <v>69.092837058834291</v>
      </c>
      <c r="J107" s="108">
        <v>69.092837058834291</v>
      </c>
      <c r="K107" s="108">
        <v>69.092837058834291</v>
      </c>
      <c r="L107" s="108">
        <v>69.092837058834291</v>
      </c>
      <c r="M107" s="108">
        <v>71.569310438412003</v>
      </c>
      <c r="N107" s="108">
        <v>54.52369242757284</v>
      </c>
      <c r="O107" s="108">
        <v>54.729264670880852</v>
      </c>
      <c r="P107" s="108">
        <v>54.729264670880852</v>
      </c>
      <c r="Q107" s="108">
        <v>53.923464138927699</v>
      </c>
      <c r="R107" s="108">
        <v>27.651431987718148</v>
      </c>
      <c r="S107" s="108">
        <v>27.651431987718148</v>
      </c>
      <c r="T107" s="108">
        <v>27.651431987718148</v>
      </c>
      <c r="U107" s="108">
        <v>27.651431987718148</v>
      </c>
      <c r="V107" s="108">
        <v>27.651431987718148</v>
      </c>
      <c r="W107" s="108">
        <v>25.283855987718148</v>
      </c>
      <c r="X107" s="108">
        <v>25.283855987718148</v>
      </c>
      <c r="Y107" s="108">
        <v>25.283855987718148</v>
      </c>
      <c r="Z107" s="108">
        <v>25.283855987718148</v>
      </c>
      <c r="AA107" s="108">
        <v>25.283855987718148</v>
      </c>
      <c r="AB107" s="109">
        <v>25.283855987718148</v>
      </c>
    </row>
    <row r="108" spans="1:28" x14ac:dyDescent="0.25">
      <c r="A108" s="4"/>
      <c r="B108" s="63"/>
      <c r="C108" s="63"/>
      <c r="D108" s="4" t="s">
        <v>26</v>
      </c>
      <c r="E108" s="70" t="s">
        <v>9</v>
      </c>
      <c r="F108" s="4"/>
      <c r="G108" s="4"/>
      <c r="H108" s="107">
        <v>85.45232566988507</v>
      </c>
      <c r="I108" s="108">
        <v>79.674909117659439</v>
      </c>
      <c r="J108" s="108">
        <v>79.674909117659439</v>
      </c>
      <c r="K108" s="108">
        <v>79.674909117659439</v>
      </c>
      <c r="L108" s="108">
        <v>79.674909117659439</v>
      </c>
      <c r="M108" s="108">
        <v>82.52285350417381</v>
      </c>
      <c r="N108" s="108">
        <v>62.789504891708766</v>
      </c>
      <c r="O108" s="108">
        <v>63.02591297151298</v>
      </c>
      <c r="P108" s="108">
        <v>63.02591297151298</v>
      </c>
      <c r="Q108" s="108">
        <v>62.099242359766855</v>
      </c>
      <c r="R108" s="108">
        <v>34.080053865875868</v>
      </c>
      <c r="S108" s="108">
        <v>34.080053865875868</v>
      </c>
      <c r="T108" s="108">
        <v>34.080053865875868</v>
      </c>
      <c r="U108" s="108">
        <v>34.080053865875868</v>
      </c>
      <c r="V108" s="108">
        <v>34.080053865875868</v>
      </c>
      <c r="W108" s="108">
        <v>30.931177785875875</v>
      </c>
      <c r="X108" s="108">
        <v>30.931177785875875</v>
      </c>
      <c r="Y108" s="108">
        <v>30.931177785875875</v>
      </c>
      <c r="Z108" s="108">
        <v>30.931177785875875</v>
      </c>
      <c r="AA108" s="108">
        <v>30.931177785875875</v>
      </c>
      <c r="AB108" s="109">
        <v>30.931177785875875</v>
      </c>
    </row>
    <row r="109" spans="1:28" x14ac:dyDescent="0.25">
      <c r="A109" s="4"/>
      <c r="B109" s="63"/>
      <c r="C109" s="63"/>
      <c r="D109" s="4"/>
      <c r="E109" s="70"/>
      <c r="F109" s="4"/>
      <c r="G109" s="4"/>
      <c r="H109" s="10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102"/>
    </row>
    <row r="110" spans="1:28" ht="15.75" thickBot="1" x14ac:dyDescent="0.3">
      <c r="A110" s="82" t="s">
        <v>262</v>
      </c>
      <c r="B110" s="82" t="s">
        <v>1</v>
      </c>
      <c r="C110" s="82" t="s">
        <v>2</v>
      </c>
      <c r="D110" s="82" t="s">
        <v>3</v>
      </c>
      <c r="E110" s="86" t="s">
        <v>4</v>
      </c>
      <c r="F110" s="82">
        <v>2028</v>
      </c>
      <c r="G110" s="82">
        <v>2029</v>
      </c>
      <c r="H110" s="110">
        <v>2030</v>
      </c>
      <c r="I110" s="82">
        <v>2031</v>
      </c>
      <c r="J110" s="82">
        <v>2032</v>
      </c>
      <c r="K110" s="82">
        <v>2033</v>
      </c>
      <c r="L110" s="82">
        <v>2034</v>
      </c>
      <c r="M110" s="82">
        <v>2035</v>
      </c>
      <c r="N110" s="82">
        <v>2036</v>
      </c>
      <c r="O110" s="82">
        <v>2037</v>
      </c>
      <c r="P110" s="82">
        <v>2038</v>
      </c>
      <c r="Q110" s="82">
        <v>2039</v>
      </c>
      <c r="R110" s="82">
        <v>2040</v>
      </c>
      <c r="S110" s="82">
        <v>2041</v>
      </c>
      <c r="T110" s="82">
        <v>2042</v>
      </c>
      <c r="U110" s="82">
        <v>2043</v>
      </c>
      <c r="V110" s="82">
        <v>2044</v>
      </c>
      <c r="W110" s="82">
        <v>2045</v>
      </c>
      <c r="X110" s="82">
        <v>2046</v>
      </c>
      <c r="Y110" s="82">
        <v>2047</v>
      </c>
      <c r="Z110" s="82">
        <v>2048</v>
      </c>
      <c r="AA110" s="82">
        <v>2049</v>
      </c>
      <c r="AB110" s="111">
        <v>2050</v>
      </c>
    </row>
    <row r="111" spans="1:28" x14ac:dyDescent="0.25">
      <c r="A111" s="4"/>
      <c r="B111" s="63"/>
      <c r="C111" s="63"/>
      <c r="D111" s="4"/>
      <c r="E111" s="70"/>
      <c r="F111" s="4"/>
      <c r="G111" s="4"/>
      <c r="H111" s="10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102"/>
    </row>
    <row r="112" spans="1:28" x14ac:dyDescent="0.25">
      <c r="A112" s="4"/>
      <c r="B112" s="63"/>
      <c r="C112" s="63"/>
      <c r="D112" s="4" t="s">
        <v>26</v>
      </c>
      <c r="E112" s="70" t="s">
        <v>7</v>
      </c>
      <c r="F112" s="4"/>
      <c r="G112" s="4"/>
      <c r="H112" s="103">
        <v>37.036878728171196</v>
      </c>
      <c r="I112" s="3">
        <v>32.766614320004422</v>
      </c>
      <c r="J112" s="3">
        <v>32.766614320004422</v>
      </c>
      <c r="K112" s="3">
        <v>32.766614320004422</v>
      </c>
      <c r="L112" s="3">
        <v>32.766614320004422</v>
      </c>
      <c r="M112" s="3">
        <v>34.871616692645482</v>
      </c>
      <c r="N112" s="3">
        <v>33.20031697387649</v>
      </c>
      <c r="O112" s="3">
        <v>33.3750533806883</v>
      </c>
      <c r="P112" s="3">
        <v>33.3750533806883</v>
      </c>
      <c r="Q112" s="3">
        <v>32.690122928528119</v>
      </c>
      <c r="R112" s="3">
        <v>9.1402019999999986</v>
      </c>
      <c r="S112" s="3">
        <v>9.1402019999999986</v>
      </c>
      <c r="T112" s="3">
        <v>9.1402019999999986</v>
      </c>
      <c r="U112" s="3">
        <v>9.1402019999999986</v>
      </c>
      <c r="V112" s="3">
        <v>9.1402019999999986</v>
      </c>
      <c r="W112" s="3">
        <v>7.3645199999999997</v>
      </c>
      <c r="X112" s="3">
        <v>7.3645199999999997</v>
      </c>
      <c r="Y112" s="3">
        <v>7.3645199999999997</v>
      </c>
      <c r="Z112" s="3">
        <v>7.3645199999999997</v>
      </c>
      <c r="AA112" s="3">
        <v>7.3645199999999997</v>
      </c>
      <c r="AB112" s="104">
        <v>7.3645199999999997</v>
      </c>
    </row>
    <row r="113" spans="1:28" x14ac:dyDescent="0.25">
      <c r="A113" s="4"/>
      <c r="B113" s="63" t="s">
        <v>25</v>
      </c>
      <c r="C113" s="63" t="s">
        <v>27</v>
      </c>
      <c r="D113" s="4" t="s">
        <v>26</v>
      </c>
      <c r="E113" s="70" t="s">
        <v>8</v>
      </c>
      <c r="F113" s="4"/>
      <c r="G113" s="4"/>
      <c r="H113" s="103">
        <v>43.572798503730823</v>
      </c>
      <c r="I113" s="3">
        <v>38.548958023534617</v>
      </c>
      <c r="J113" s="3">
        <v>38.548958023534617</v>
      </c>
      <c r="K113" s="3">
        <v>38.548958023534617</v>
      </c>
      <c r="L113" s="3">
        <v>38.548958023534617</v>
      </c>
      <c r="M113" s="3">
        <v>41.025431403112336</v>
      </c>
      <c r="N113" s="3">
        <v>39.059196439854695</v>
      </c>
      <c r="O113" s="3">
        <v>39.264768683162707</v>
      </c>
      <c r="P113" s="3">
        <v>39.264768683162707</v>
      </c>
      <c r="Q113" s="3">
        <v>38.458968151209554</v>
      </c>
      <c r="R113" s="3">
        <v>12.186935999999999</v>
      </c>
      <c r="S113" s="3">
        <v>12.186935999999999</v>
      </c>
      <c r="T113" s="3">
        <v>12.186935999999999</v>
      </c>
      <c r="U113" s="3">
        <v>12.186935999999999</v>
      </c>
      <c r="V113" s="3">
        <v>12.186935999999999</v>
      </c>
      <c r="W113" s="3">
        <v>9.8193599999999996</v>
      </c>
      <c r="X113" s="3">
        <v>9.8193599999999996</v>
      </c>
      <c r="Y113" s="3">
        <v>9.8193599999999996</v>
      </c>
      <c r="Z113" s="3">
        <v>9.8193599999999996</v>
      </c>
      <c r="AA113" s="3">
        <v>9.8193599999999996</v>
      </c>
      <c r="AB113" s="104">
        <v>9.8193599999999996</v>
      </c>
    </row>
    <row r="114" spans="1:28" x14ac:dyDescent="0.25">
      <c r="A114" s="4"/>
      <c r="B114" s="63"/>
      <c r="C114" s="63"/>
      <c r="D114" s="4" t="s">
        <v>26</v>
      </c>
      <c r="E114" s="70" t="s">
        <v>9</v>
      </c>
      <c r="F114" s="4"/>
      <c r="G114" s="4"/>
      <c r="H114" s="103">
        <v>50.108718279290443</v>
      </c>
      <c r="I114" s="3">
        <v>44.331301727064805</v>
      </c>
      <c r="J114" s="3">
        <v>44.331301727064805</v>
      </c>
      <c r="K114" s="3">
        <v>44.331301727064805</v>
      </c>
      <c r="L114" s="3">
        <v>44.331301727064805</v>
      </c>
      <c r="M114" s="3">
        <v>47.179246113579183</v>
      </c>
      <c r="N114" s="3">
        <v>44.918075905832893</v>
      </c>
      <c r="O114" s="3">
        <v>45.154483985637107</v>
      </c>
      <c r="P114" s="3">
        <v>45.154483985637107</v>
      </c>
      <c r="Q114" s="3">
        <v>44.227813373890982</v>
      </c>
      <c r="R114" s="3">
        <v>16.208624879999999</v>
      </c>
      <c r="S114" s="3">
        <v>16.208624879999999</v>
      </c>
      <c r="T114" s="3">
        <v>16.208624879999999</v>
      </c>
      <c r="U114" s="3">
        <v>16.208624879999999</v>
      </c>
      <c r="V114" s="3">
        <v>16.208624879999999</v>
      </c>
      <c r="W114" s="3">
        <v>13.059748799999999</v>
      </c>
      <c r="X114" s="3">
        <v>13.059748799999999</v>
      </c>
      <c r="Y114" s="3">
        <v>13.059748799999999</v>
      </c>
      <c r="Z114" s="3">
        <v>13.059748799999999</v>
      </c>
      <c r="AA114" s="3">
        <v>13.059748799999999</v>
      </c>
      <c r="AB114" s="104">
        <v>13.059748799999999</v>
      </c>
    </row>
    <row r="115" spans="1:28" x14ac:dyDescent="0.25">
      <c r="A115" s="4"/>
      <c r="B115" s="63"/>
      <c r="C115" s="63"/>
      <c r="D115" s="4"/>
      <c r="E115" s="70"/>
      <c r="F115" s="4"/>
      <c r="G115" s="4"/>
      <c r="H115" s="10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104"/>
    </row>
    <row r="116" spans="1:28" x14ac:dyDescent="0.25">
      <c r="A116" s="4"/>
      <c r="B116" s="63"/>
      <c r="C116" s="63"/>
      <c r="D116" s="4" t="s">
        <v>26</v>
      </c>
      <c r="E116" s="70" t="s">
        <v>7</v>
      </c>
      <c r="F116" s="4"/>
      <c r="G116" s="4"/>
      <c r="H116" s="103">
        <v>2.7409042499999998</v>
      </c>
      <c r="I116" s="3">
        <v>2.7409042499999998</v>
      </c>
      <c r="J116" s="3">
        <v>2.7409042499999998</v>
      </c>
      <c r="K116" s="3">
        <v>2.7409042499999998</v>
      </c>
      <c r="L116" s="3">
        <v>2.7409042499999998</v>
      </c>
      <c r="M116" s="3">
        <v>2.7409042499999998</v>
      </c>
      <c r="N116" s="3">
        <v>1.9272424499999994</v>
      </c>
      <c r="O116" s="3">
        <v>1.9272424499999994</v>
      </c>
      <c r="P116" s="3">
        <v>1.9272424499999994</v>
      </c>
      <c r="Q116" s="3">
        <v>1.9272424499999994</v>
      </c>
      <c r="R116" s="3">
        <v>1.9272424499999994</v>
      </c>
      <c r="S116" s="3">
        <v>1.9272424499999994</v>
      </c>
      <c r="T116" s="3">
        <v>1.9272424499999994</v>
      </c>
      <c r="U116" s="3">
        <v>1.9272424499999994</v>
      </c>
      <c r="V116" s="3">
        <v>1.9272424499999994</v>
      </c>
      <c r="W116" s="3">
        <v>1.9272424499999994</v>
      </c>
      <c r="X116" s="3">
        <v>1.9272424499999994</v>
      </c>
      <c r="Y116" s="3">
        <v>1.9272424499999994</v>
      </c>
      <c r="Z116" s="3">
        <v>1.9272424499999994</v>
      </c>
      <c r="AA116" s="3">
        <v>1.9272424499999994</v>
      </c>
      <c r="AB116" s="104">
        <v>1.9272424499999994</v>
      </c>
    </row>
    <row r="117" spans="1:28" x14ac:dyDescent="0.25">
      <c r="A117" s="4"/>
      <c r="B117" s="63" t="s">
        <v>25</v>
      </c>
      <c r="C117" s="63" t="s">
        <v>28</v>
      </c>
      <c r="D117" s="4" t="s">
        <v>26</v>
      </c>
      <c r="E117" s="70" t="s">
        <v>8</v>
      </c>
      <c r="F117" s="4"/>
      <c r="G117" s="4"/>
      <c r="H117" s="103">
        <v>15.929589035299673</v>
      </c>
      <c r="I117" s="3">
        <v>15.929589035299673</v>
      </c>
      <c r="J117" s="3">
        <v>15.929589035299673</v>
      </c>
      <c r="K117" s="3">
        <v>15.929589035299673</v>
      </c>
      <c r="L117" s="3">
        <v>15.929589035299673</v>
      </c>
      <c r="M117" s="3">
        <v>15.929589035299673</v>
      </c>
      <c r="N117" s="3">
        <v>9.618779987718149</v>
      </c>
      <c r="O117" s="3">
        <v>9.618779987718149</v>
      </c>
      <c r="P117" s="3">
        <v>9.618779987718149</v>
      </c>
      <c r="Q117" s="3">
        <v>9.618779987718149</v>
      </c>
      <c r="R117" s="3">
        <v>9.618779987718149</v>
      </c>
      <c r="S117" s="3">
        <v>9.618779987718149</v>
      </c>
      <c r="T117" s="3">
        <v>9.618779987718149</v>
      </c>
      <c r="U117" s="3">
        <v>9.618779987718149</v>
      </c>
      <c r="V117" s="3">
        <v>9.618779987718149</v>
      </c>
      <c r="W117" s="3">
        <v>9.618779987718149</v>
      </c>
      <c r="X117" s="3">
        <v>9.618779987718149</v>
      </c>
      <c r="Y117" s="3">
        <v>9.618779987718149</v>
      </c>
      <c r="Z117" s="3">
        <v>9.618779987718149</v>
      </c>
      <c r="AA117" s="3">
        <v>9.618779987718149</v>
      </c>
      <c r="AB117" s="104">
        <v>9.618779987718149</v>
      </c>
    </row>
    <row r="118" spans="1:28" x14ac:dyDescent="0.25">
      <c r="A118" s="4"/>
      <c r="B118" s="63"/>
      <c r="C118" s="63"/>
      <c r="D118" s="4" t="s">
        <v>26</v>
      </c>
      <c r="E118" s="70" t="s">
        <v>9</v>
      </c>
      <c r="F118" s="4"/>
      <c r="G118" s="4"/>
      <c r="H118" s="103">
        <v>18.319027390594623</v>
      </c>
      <c r="I118" s="3">
        <v>18.319027390594623</v>
      </c>
      <c r="J118" s="3">
        <v>18.319027390594623</v>
      </c>
      <c r="K118" s="3">
        <v>18.319027390594623</v>
      </c>
      <c r="L118" s="3">
        <v>18.319027390594623</v>
      </c>
      <c r="M118" s="3">
        <v>18.319027390594623</v>
      </c>
      <c r="N118" s="3">
        <v>11.061596985875871</v>
      </c>
      <c r="O118" s="3">
        <v>11.061596985875871</v>
      </c>
      <c r="P118" s="3">
        <v>11.061596985875871</v>
      </c>
      <c r="Q118" s="3">
        <v>11.061596985875871</v>
      </c>
      <c r="R118" s="3">
        <v>11.061596985875871</v>
      </c>
      <c r="S118" s="3">
        <v>11.061596985875871</v>
      </c>
      <c r="T118" s="3">
        <v>11.061596985875871</v>
      </c>
      <c r="U118" s="3">
        <v>11.061596985875871</v>
      </c>
      <c r="V118" s="3">
        <v>11.061596985875871</v>
      </c>
      <c r="W118" s="3">
        <v>11.061596985875871</v>
      </c>
      <c r="X118" s="3">
        <v>11.061596985875871</v>
      </c>
      <c r="Y118" s="3">
        <v>11.061596985875871</v>
      </c>
      <c r="Z118" s="3">
        <v>11.061596985875871</v>
      </c>
      <c r="AA118" s="3">
        <v>11.061596985875871</v>
      </c>
      <c r="AB118" s="104">
        <v>11.061596985875871</v>
      </c>
    </row>
    <row r="119" spans="1:28" x14ac:dyDescent="0.25">
      <c r="A119" s="4"/>
      <c r="B119" s="63"/>
      <c r="C119" s="63"/>
      <c r="D119" s="4"/>
      <c r="E119" s="70"/>
      <c r="F119" s="4"/>
      <c r="G119" s="4"/>
      <c r="H119" s="10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104"/>
    </row>
    <row r="120" spans="1:28" x14ac:dyDescent="0.25">
      <c r="A120" s="4"/>
      <c r="B120" s="63"/>
      <c r="C120" s="63"/>
      <c r="D120" s="4" t="s">
        <v>26</v>
      </c>
      <c r="E120" s="70" t="s">
        <v>7</v>
      </c>
      <c r="F120" s="4"/>
      <c r="G120" s="4"/>
      <c r="H120" s="103">
        <v>10.141200000000001</v>
      </c>
      <c r="I120" s="3">
        <v>10.141200000000001</v>
      </c>
      <c r="J120" s="3">
        <v>10.141200000000001</v>
      </c>
      <c r="K120" s="3">
        <v>10.141200000000001</v>
      </c>
      <c r="L120" s="3">
        <v>10.141200000000001</v>
      </c>
      <c r="M120" s="3">
        <v>10.141200000000001</v>
      </c>
      <c r="N120" s="3">
        <v>10.141200000000001</v>
      </c>
      <c r="O120" s="3">
        <v>10.141200000000001</v>
      </c>
      <c r="P120" s="3">
        <v>10.141200000000001</v>
      </c>
      <c r="Q120" s="3">
        <v>10.141200000000001</v>
      </c>
      <c r="R120" s="3">
        <v>1.171584</v>
      </c>
      <c r="S120" s="3">
        <v>1.171584</v>
      </c>
      <c r="T120" s="3">
        <v>1.171584</v>
      </c>
      <c r="U120" s="3">
        <v>1.171584</v>
      </c>
      <c r="V120" s="3">
        <v>1.171584</v>
      </c>
      <c r="W120" s="3">
        <v>1.171584</v>
      </c>
      <c r="X120" s="3">
        <v>1.171584</v>
      </c>
      <c r="Y120" s="3">
        <v>1.171584</v>
      </c>
      <c r="Z120" s="3">
        <v>1.171584</v>
      </c>
      <c r="AA120" s="3">
        <v>1.171584</v>
      </c>
      <c r="AB120" s="104">
        <v>1.171584</v>
      </c>
    </row>
    <row r="121" spans="1:28" x14ac:dyDescent="0.25">
      <c r="A121" s="4"/>
      <c r="B121" s="63" t="s">
        <v>29</v>
      </c>
      <c r="C121" s="63" t="s">
        <v>30</v>
      </c>
      <c r="D121" s="4" t="s">
        <v>26</v>
      </c>
      <c r="E121" s="70" t="s">
        <v>8</v>
      </c>
      <c r="F121" s="4"/>
      <c r="G121" s="4"/>
      <c r="H121" s="103">
        <v>29.228580000000001</v>
      </c>
      <c r="I121" s="3">
        <v>29.228580000000001</v>
      </c>
      <c r="J121" s="3">
        <v>29.228580000000001</v>
      </c>
      <c r="K121" s="3">
        <v>29.228580000000001</v>
      </c>
      <c r="L121" s="3">
        <v>29.228580000000001</v>
      </c>
      <c r="M121" s="3">
        <v>29.228580000000001</v>
      </c>
      <c r="N121" s="3">
        <v>29.228580000000001</v>
      </c>
      <c r="O121" s="3">
        <v>29.228580000000001</v>
      </c>
      <c r="P121" s="3">
        <v>29.228580000000001</v>
      </c>
      <c r="Q121" s="3">
        <v>29.228580000000001</v>
      </c>
      <c r="R121" s="3">
        <v>5.8457159999999995</v>
      </c>
      <c r="S121" s="3">
        <v>5.8457159999999995</v>
      </c>
      <c r="T121" s="3">
        <v>5.8457159999999995</v>
      </c>
      <c r="U121" s="3">
        <v>5.8457159999999995</v>
      </c>
      <c r="V121" s="3">
        <v>5.8457159999999995</v>
      </c>
      <c r="W121" s="3">
        <v>5.8457159999999995</v>
      </c>
      <c r="X121" s="3">
        <v>5.8457159999999995</v>
      </c>
      <c r="Y121" s="3">
        <v>5.8457159999999995</v>
      </c>
      <c r="Z121" s="3">
        <v>5.8457159999999995</v>
      </c>
      <c r="AA121" s="3">
        <v>5.8457159999999995</v>
      </c>
      <c r="AB121" s="104">
        <v>5.8457159999999995</v>
      </c>
    </row>
    <row r="122" spans="1:28" x14ac:dyDescent="0.25">
      <c r="A122" s="4"/>
      <c r="B122" s="63"/>
      <c r="C122" s="63"/>
      <c r="D122" s="4" t="s">
        <v>26</v>
      </c>
      <c r="E122" s="70" t="s">
        <v>9</v>
      </c>
      <c r="F122" s="4"/>
      <c r="G122" s="4"/>
      <c r="H122" s="103">
        <v>51.073740000000001</v>
      </c>
      <c r="I122" s="3">
        <v>51.073740000000001</v>
      </c>
      <c r="J122" s="3">
        <v>51.073740000000001</v>
      </c>
      <c r="K122" s="3">
        <v>51.073740000000001</v>
      </c>
      <c r="L122" s="3">
        <v>51.073740000000001</v>
      </c>
      <c r="M122" s="3">
        <v>51.073740000000001</v>
      </c>
      <c r="N122" s="3">
        <v>51.073740000000001</v>
      </c>
      <c r="O122" s="3">
        <v>51.073740000000001</v>
      </c>
      <c r="P122" s="3">
        <v>51.073740000000001</v>
      </c>
      <c r="Q122" s="3">
        <v>51.073740000000001</v>
      </c>
      <c r="R122" s="3">
        <v>6.8098320000000001</v>
      </c>
      <c r="S122" s="3">
        <v>6.8098320000000001</v>
      </c>
      <c r="T122" s="3">
        <v>6.8098320000000001</v>
      </c>
      <c r="U122" s="3">
        <v>6.8098320000000001</v>
      </c>
      <c r="V122" s="3">
        <v>6.8098320000000001</v>
      </c>
      <c r="W122" s="3">
        <v>6.8098320000000001</v>
      </c>
      <c r="X122" s="3">
        <v>6.8098320000000001</v>
      </c>
      <c r="Y122" s="3">
        <v>6.8098320000000001</v>
      </c>
      <c r="Z122" s="3">
        <v>6.8098320000000001</v>
      </c>
      <c r="AA122" s="3">
        <v>6.8098320000000001</v>
      </c>
      <c r="AB122" s="104">
        <v>6.8098320000000001</v>
      </c>
    </row>
    <row r="123" spans="1:28" ht="15.75" thickBot="1" x14ac:dyDescent="0.3">
      <c r="A123" s="4"/>
      <c r="B123" s="63"/>
      <c r="C123" s="84" t="s">
        <v>31</v>
      </c>
      <c r="D123" s="83"/>
      <c r="E123" s="87"/>
      <c r="F123" s="83"/>
      <c r="G123" s="83"/>
      <c r="H123" s="10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106"/>
    </row>
    <row r="124" spans="1:28" ht="15.75" thickTop="1" x14ac:dyDescent="0.25">
      <c r="A124" s="4"/>
      <c r="B124" s="63"/>
      <c r="C124" s="63"/>
      <c r="D124" s="4" t="s">
        <v>26</v>
      </c>
      <c r="E124" s="70" t="s">
        <v>7</v>
      </c>
      <c r="F124" s="4"/>
      <c r="G124" s="4"/>
      <c r="H124" s="107">
        <v>50.138255318171197</v>
      </c>
      <c r="I124" s="108">
        <v>45.867990910004423</v>
      </c>
      <c r="J124" s="108">
        <v>45.867990910004423</v>
      </c>
      <c r="K124" s="108">
        <v>45.867990910004423</v>
      </c>
      <c r="L124" s="108">
        <v>45.867990910004423</v>
      </c>
      <c r="M124" s="108">
        <v>47.972993282645483</v>
      </c>
      <c r="N124" s="108">
        <v>45.422938819876492</v>
      </c>
      <c r="O124" s="108">
        <v>45.597675226688303</v>
      </c>
      <c r="P124" s="108">
        <v>45.597675226688303</v>
      </c>
      <c r="Q124" s="108">
        <v>44.912744774528122</v>
      </c>
      <c r="R124" s="108">
        <v>12.393207845999999</v>
      </c>
      <c r="S124" s="108">
        <v>12.393207845999999</v>
      </c>
      <c r="T124" s="108">
        <v>12.393207845999999</v>
      </c>
      <c r="U124" s="108">
        <v>12.393207845999999</v>
      </c>
      <c r="V124" s="108">
        <v>12.393207845999999</v>
      </c>
      <c r="W124" s="108">
        <v>10.617525845999999</v>
      </c>
      <c r="X124" s="108">
        <v>10.617525845999999</v>
      </c>
      <c r="Y124" s="108">
        <v>10.617525845999999</v>
      </c>
      <c r="Z124" s="108">
        <v>10.617525845999999</v>
      </c>
      <c r="AA124" s="108">
        <v>10.617525845999999</v>
      </c>
      <c r="AB124" s="109">
        <v>10.617525845999999</v>
      </c>
    </row>
    <row r="125" spans="1:28" x14ac:dyDescent="0.25">
      <c r="A125" s="4"/>
      <c r="B125" s="63"/>
      <c r="C125" s="63"/>
      <c r="D125" s="4" t="s">
        <v>26</v>
      </c>
      <c r="E125" s="70" t="s">
        <v>8</v>
      </c>
      <c r="F125" s="4"/>
      <c r="G125" s="4"/>
      <c r="H125" s="107">
        <v>88.730967539030502</v>
      </c>
      <c r="I125" s="108">
        <v>83.707127058834288</v>
      </c>
      <c r="J125" s="108">
        <v>83.707127058834288</v>
      </c>
      <c r="K125" s="108">
        <v>83.707127058834288</v>
      </c>
      <c r="L125" s="108">
        <v>83.707127058834288</v>
      </c>
      <c r="M125" s="108">
        <v>86.183600438412014</v>
      </c>
      <c r="N125" s="108">
        <v>77.906556427572838</v>
      </c>
      <c r="O125" s="108">
        <v>78.11212867088085</v>
      </c>
      <c r="P125" s="108">
        <v>78.11212867088085</v>
      </c>
      <c r="Q125" s="108">
        <v>77.306328138927711</v>
      </c>
      <c r="R125" s="108">
        <v>27.651431987718148</v>
      </c>
      <c r="S125" s="108">
        <v>27.651431987718148</v>
      </c>
      <c r="T125" s="108">
        <v>27.651431987718148</v>
      </c>
      <c r="U125" s="108">
        <v>27.651431987718148</v>
      </c>
      <c r="V125" s="108">
        <v>27.651431987718148</v>
      </c>
      <c r="W125" s="108">
        <v>25.283855987718148</v>
      </c>
      <c r="X125" s="108">
        <v>25.283855987718148</v>
      </c>
      <c r="Y125" s="108">
        <v>25.283855987718148</v>
      </c>
      <c r="Z125" s="108">
        <v>25.283855987718148</v>
      </c>
      <c r="AA125" s="108">
        <v>25.283855987718148</v>
      </c>
      <c r="AB125" s="109">
        <v>25.283855987718148</v>
      </c>
    </row>
    <row r="126" spans="1:28" x14ac:dyDescent="0.25">
      <c r="A126" s="4"/>
      <c r="B126" s="63"/>
      <c r="C126" s="63"/>
      <c r="D126" s="4" t="s">
        <v>26</v>
      </c>
      <c r="E126" s="70" t="s">
        <v>9</v>
      </c>
      <c r="F126" s="4"/>
      <c r="G126" s="4"/>
      <c r="H126" s="107">
        <v>119.50148566988507</v>
      </c>
      <c r="I126" s="108">
        <v>113.72406911765944</v>
      </c>
      <c r="J126" s="108">
        <v>113.72406911765944</v>
      </c>
      <c r="K126" s="108">
        <v>113.72406911765944</v>
      </c>
      <c r="L126" s="108">
        <v>113.72406911765944</v>
      </c>
      <c r="M126" s="108">
        <v>116.57201350417381</v>
      </c>
      <c r="N126" s="108">
        <v>107.05341289170877</v>
      </c>
      <c r="O126" s="108">
        <v>107.28982097151298</v>
      </c>
      <c r="P126" s="108">
        <v>107.28982097151298</v>
      </c>
      <c r="Q126" s="108">
        <v>106.36315035976685</v>
      </c>
      <c r="R126" s="108">
        <v>34.080053865875868</v>
      </c>
      <c r="S126" s="108">
        <v>34.080053865875868</v>
      </c>
      <c r="T126" s="108">
        <v>34.080053865875868</v>
      </c>
      <c r="U126" s="108">
        <v>34.080053865875868</v>
      </c>
      <c r="V126" s="108">
        <v>34.080053865875868</v>
      </c>
      <c r="W126" s="108">
        <v>30.931177785875875</v>
      </c>
      <c r="X126" s="108">
        <v>30.931177785875875</v>
      </c>
      <c r="Y126" s="108">
        <v>30.931177785875875</v>
      </c>
      <c r="Z126" s="108">
        <v>30.931177785875875</v>
      </c>
      <c r="AA126" s="108">
        <v>30.931177785875875</v>
      </c>
      <c r="AB126" s="109">
        <v>30.931177785875875</v>
      </c>
    </row>
    <row r="127" spans="1:28" x14ac:dyDescent="0.25">
      <c r="A127" s="4"/>
      <c r="B127" s="63"/>
      <c r="C127" s="63"/>
      <c r="D127" s="4"/>
      <c r="E127" s="70"/>
      <c r="F127" s="4"/>
      <c r="G127" s="4"/>
      <c r="H127" s="10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102"/>
    </row>
    <row r="128" spans="1:28" ht="15.75" thickBot="1" x14ac:dyDescent="0.3">
      <c r="A128" s="82" t="s">
        <v>111</v>
      </c>
      <c r="B128" s="82" t="s">
        <v>1</v>
      </c>
      <c r="C128" s="82" t="s">
        <v>2</v>
      </c>
      <c r="D128" s="82" t="s">
        <v>3</v>
      </c>
      <c r="E128" s="86" t="s">
        <v>4</v>
      </c>
      <c r="F128" s="82">
        <v>2028</v>
      </c>
      <c r="G128" s="82">
        <v>2029</v>
      </c>
      <c r="H128" s="110">
        <v>2030</v>
      </c>
      <c r="I128" s="82">
        <v>2031</v>
      </c>
      <c r="J128" s="82">
        <v>2032</v>
      </c>
      <c r="K128" s="82">
        <v>2033</v>
      </c>
      <c r="L128" s="82">
        <v>2034</v>
      </c>
      <c r="M128" s="82">
        <v>2035</v>
      </c>
      <c r="N128" s="82">
        <v>2036</v>
      </c>
      <c r="O128" s="82">
        <v>2037</v>
      </c>
      <c r="P128" s="82">
        <v>2038</v>
      </c>
      <c r="Q128" s="82">
        <v>2039</v>
      </c>
      <c r="R128" s="82">
        <v>2040</v>
      </c>
      <c r="S128" s="82">
        <v>2041</v>
      </c>
      <c r="T128" s="82">
        <v>2042</v>
      </c>
      <c r="U128" s="82">
        <v>2043</v>
      </c>
      <c r="V128" s="82">
        <v>2044</v>
      </c>
      <c r="W128" s="82">
        <v>2045</v>
      </c>
      <c r="X128" s="82">
        <v>2046</v>
      </c>
      <c r="Y128" s="82">
        <v>2047</v>
      </c>
      <c r="Z128" s="82">
        <v>2048</v>
      </c>
      <c r="AA128" s="82">
        <v>2049</v>
      </c>
      <c r="AB128" s="111">
        <v>2050</v>
      </c>
    </row>
    <row r="129" spans="1:28" x14ac:dyDescent="0.25">
      <c r="A129" s="4"/>
      <c r="B129" s="63"/>
      <c r="C129" s="63"/>
      <c r="D129" s="4"/>
      <c r="E129" s="70"/>
      <c r="F129" s="4"/>
      <c r="G129" s="4"/>
      <c r="H129" s="10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102"/>
    </row>
    <row r="130" spans="1:28" x14ac:dyDescent="0.25">
      <c r="A130" s="4"/>
      <c r="B130" s="63"/>
      <c r="C130" s="63"/>
      <c r="D130" s="4" t="s">
        <v>26</v>
      </c>
      <c r="E130" s="70" t="s">
        <v>7</v>
      </c>
      <c r="F130" s="4"/>
      <c r="G130" s="4"/>
      <c r="H130" s="103">
        <v>48.251881823611079</v>
      </c>
      <c r="I130" s="3">
        <v>35.82921358609304</v>
      </c>
      <c r="J130" s="3">
        <v>35.82921358609304</v>
      </c>
      <c r="K130" s="3">
        <v>35.82921358609304</v>
      </c>
      <c r="L130" s="3">
        <v>35.82921358609304</v>
      </c>
      <c r="M130" s="3">
        <v>33.839701311613922</v>
      </c>
      <c r="N130" s="3">
        <v>32.000457465962171</v>
      </c>
      <c r="O130" s="3">
        <v>31.802244442451922</v>
      </c>
      <c r="P130" s="3">
        <v>31.802244442451922</v>
      </c>
      <c r="Q130" s="3">
        <v>32.088121539810153</v>
      </c>
      <c r="R130" s="3">
        <v>9.1402019999999986</v>
      </c>
      <c r="S130" s="3">
        <v>9.1402019999999986</v>
      </c>
      <c r="T130" s="3">
        <v>9.1402019999999986</v>
      </c>
      <c r="U130" s="3">
        <v>9.1402019999999986</v>
      </c>
      <c r="V130" s="3">
        <v>9.1402019999999986</v>
      </c>
      <c r="W130" s="3">
        <v>7.3645199999999997</v>
      </c>
      <c r="X130" s="3">
        <v>7.3645199999999997</v>
      </c>
      <c r="Y130" s="3">
        <v>7.3645199999999997</v>
      </c>
      <c r="Z130" s="3">
        <v>7.3645199999999997</v>
      </c>
      <c r="AA130" s="3">
        <v>7.3645199999999997</v>
      </c>
      <c r="AB130" s="104">
        <v>7.3645199999999997</v>
      </c>
    </row>
    <row r="131" spans="1:28" x14ac:dyDescent="0.25">
      <c r="A131" s="4"/>
      <c r="B131" s="63" t="s">
        <v>25</v>
      </c>
      <c r="C131" s="63" t="s">
        <v>27</v>
      </c>
      <c r="D131" s="4" t="s">
        <v>26</v>
      </c>
      <c r="E131" s="70" t="s">
        <v>8</v>
      </c>
      <c r="F131" s="4"/>
      <c r="G131" s="4"/>
      <c r="H131" s="103">
        <v>56.76691979248362</v>
      </c>
      <c r="I131" s="3">
        <v>42.152015983638869</v>
      </c>
      <c r="J131" s="3">
        <v>42.152015983638869</v>
      </c>
      <c r="K131" s="3">
        <v>42.152015983638869</v>
      </c>
      <c r="L131" s="3">
        <v>42.152015983638869</v>
      </c>
      <c r="M131" s="3">
        <v>39.811413307781088</v>
      </c>
      <c r="N131" s="3">
        <v>37.647597018779024</v>
      </c>
      <c r="O131" s="3">
        <v>37.414405226414026</v>
      </c>
      <c r="P131" s="3">
        <v>37.414405226414026</v>
      </c>
      <c r="Q131" s="3">
        <v>37.750731223306062</v>
      </c>
      <c r="R131" s="3">
        <v>12.186935999999999</v>
      </c>
      <c r="S131" s="3">
        <v>12.186935999999999</v>
      </c>
      <c r="T131" s="3">
        <v>12.186935999999999</v>
      </c>
      <c r="U131" s="3">
        <v>12.186935999999999</v>
      </c>
      <c r="V131" s="3">
        <v>12.186935999999999</v>
      </c>
      <c r="W131" s="3">
        <v>9.8193599999999996</v>
      </c>
      <c r="X131" s="3">
        <v>9.8193599999999996</v>
      </c>
      <c r="Y131" s="3">
        <v>9.8193599999999996</v>
      </c>
      <c r="Z131" s="3">
        <v>9.8193599999999996</v>
      </c>
      <c r="AA131" s="3">
        <v>9.8193599999999996</v>
      </c>
      <c r="AB131" s="104">
        <v>9.8193599999999996</v>
      </c>
    </row>
    <row r="132" spans="1:28" x14ac:dyDescent="0.25">
      <c r="A132" s="4"/>
      <c r="B132" s="63"/>
      <c r="C132" s="63"/>
      <c r="D132" s="4" t="s">
        <v>26</v>
      </c>
      <c r="E132" s="70" t="s">
        <v>9</v>
      </c>
      <c r="F132" s="4"/>
      <c r="G132" s="4"/>
      <c r="H132" s="103">
        <v>65.281957761356153</v>
      </c>
      <c r="I132" s="3">
        <v>48.474818381184697</v>
      </c>
      <c r="J132" s="3">
        <v>48.474818381184697</v>
      </c>
      <c r="K132" s="3">
        <v>48.474818381184697</v>
      </c>
      <c r="L132" s="3">
        <v>48.474818381184697</v>
      </c>
      <c r="M132" s="3">
        <v>45.783125303948246</v>
      </c>
      <c r="N132" s="3">
        <v>43.294736571595877</v>
      </c>
      <c r="O132" s="3">
        <v>43.026566010376129</v>
      </c>
      <c r="P132" s="3">
        <v>43.026566010376129</v>
      </c>
      <c r="Q132" s="3">
        <v>43.41334090680197</v>
      </c>
      <c r="R132" s="3">
        <v>16.208624879999999</v>
      </c>
      <c r="S132" s="3">
        <v>16.208624879999999</v>
      </c>
      <c r="T132" s="3">
        <v>16.208624879999999</v>
      </c>
      <c r="U132" s="3">
        <v>16.208624879999999</v>
      </c>
      <c r="V132" s="3">
        <v>16.208624879999999</v>
      </c>
      <c r="W132" s="3">
        <v>13.059748799999999</v>
      </c>
      <c r="X132" s="3">
        <v>13.059748799999999</v>
      </c>
      <c r="Y132" s="3">
        <v>13.059748799999999</v>
      </c>
      <c r="Z132" s="3">
        <v>13.059748799999999</v>
      </c>
      <c r="AA132" s="3">
        <v>13.059748799999999</v>
      </c>
      <c r="AB132" s="104">
        <v>13.059748799999999</v>
      </c>
    </row>
    <row r="133" spans="1:28" x14ac:dyDescent="0.25">
      <c r="A133" s="4"/>
      <c r="B133" s="63"/>
      <c r="C133" s="63"/>
      <c r="D133" s="4"/>
      <c r="E133" s="70"/>
      <c r="F133" s="4"/>
      <c r="G133" s="4"/>
      <c r="H133" s="10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104"/>
    </row>
    <row r="134" spans="1:28" x14ac:dyDescent="0.25">
      <c r="A134" s="4"/>
      <c r="B134" s="63"/>
      <c r="C134" s="63"/>
      <c r="D134" s="4" t="s">
        <v>26</v>
      </c>
      <c r="E134" s="70" t="s">
        <v>7</v>
      </c>
      <c r="F134" s="4"/>
      <c r="G134" s="4"/>
      <c r="H134" s="103">
        <v>2.9601765900000001</v>
      </c>
      <c r="I134" s="3">
        <v>2.9601765900000001</v>
      </c>
      <c r="J134" s="3">
        <v>2.9601765900000001</v>
      </c>
      <c r="K134" s="3">
        <v>2.9601765900000001</v>
      </c>
      <c r="L134" s="3">
        <v>2.9601765900000001</v>
      </c>
      <c r="M134" s="3">
        <v>2.9601765900000001</v>
      </c>
      <c r="N134" s="3">
        <v>2.0814218459999996</v>
      </c>
      <c r="O134" s="3">
        <v>2.0814218459999996</v>
      </c>
      <c r="P134" s="3">
        <v>2.0814218459999996</v>
      </c>
      <c r="Q134" s="3">
        <v>2.0814218459999996</v>
      </c>
      <c r="R134" s="3">
        <v>2.0814218459999996</v>
      </c>
      <c r="S134" s="3">
        <v>2.0814218459999996</v>
      </c>
      <c r="T134" s="3">
        <v>2.0814218459999996</v>
      </c>
      <c r="U134" s="3">
        <v>2.0814218459999996</v>
      </c>
      <c r="V134" s="3">
        <v>2.0814218459999996</v>
      </c>
      <c r="W134" s="3">
        <v>2.0814218459999996</v>
      </c>
      <c r="X134" s="3">
        <v>2.0814218459999996</v>
      </c>
      <c r="Y134" s="3">
        <v>2.0814218459999996</v>
      </c>
      <c r="Z134" s="3">
        <v>2.0814218459999996</v>
      </c>
      <c r="AA134" s="3">
        <v>2.0814218459999996</v>
      </c>
      <c r="AB134" s="104">
        <v>2.0814218459999996</v>
      </c>
    </row>
    <row r="135" spans="1:28" x14ac:dyDescent="0.25">
      <c r="A135" s="4"/>
      <c r="B135" s="63" t="s">
        <v>25</v>
      </c>
      <c r="C135" s="63" t="s">
        <v>28</v>
      </c>
      <c r="D135" s="4" t="s">
        <v>26</v>
      </c>
      <c r="E135" s="70" t="s">
        <v>8</v>
      </c>
      <c r="F135" s="4"/>
      <c r="G135" s="4"/>
      <c r="H135" s="103">
        <v>15.929589035299673</v>
      </c>
      <c r="I135" s="3">
        <v>15.929589035299673</v>
      </c>
      <c r="J135" s="3">
        <v>15.929589035299673</v>
      </c>
      <c r="K135" s="3">
        <v>15.929589035299673</v>
      </c>
      <c r="L135" s="3">
        <v>15.929589035299673</v>
      </c>
      <c r="M135" s="3">
        <v>15.929589035299673</v>
      </c>
      <c r="N135" s="3">
        <v>9.618779987718149</v>
      </c>
      <c r="O135" s="3">
        <v>9.618779987718149</v>
      </c>
      <c r="P135" s="3">
        <v>9.618779987718149</v>
      </c>
      <c r="Q135" s="3">
        <v>9.618779987718149</v>
      </c>
      <c r="R135" s="3">
        <v>9.618779987718149</v>
      </c>
      <c r="S135" s="3">
        <v>9.618779987718149</v>
      </c>
      <c r="T135" s="3">
        <v>9.618779987718149</v>
      </c>
      <c r="U135" s="3">
        <v>9.618779987718149</v>
      </c>
      <c r="V135" s="3">
        <v>9.618779987718149</v>
      </c>
      <c r="W135" s="3">
        <v>9.618779987718149</v>
      </c>
      <c r="X135" s="3">
        <v>9.618779987718149</v>
      </c>
      <c r="Y135" s="3">
        <v>9.618779987718149</v>
      </c>
      <c r="Z135" s="3">
        <v>9.618779987718149</v>
      </c>
      <c r="AA135" s="3">
        <v>9.618779987718149</v>
      </c>
      <c r="AB135" s="104">
        <v>9.618779987718149</v>
      </c>
    </row>
    <row r="136" spans="1:28" x14ac:dyDescent="0.25">
      <c r="A136" s="4"/>
      <c r="B136" s="63"/>
      <c r="C136" s="63"/>
      <c r="D136" s="4" t="s">
        <v>26</v>
      </c>
      <c r="E136" s="70" t="s">
        <v>9</v>
      </c>
      <c r="F136" s="4"/>
      <c r="G136" s="4"/>
      <c r="H136" s="103">
        <v>18.319027390594623</v>
      </c>
      <c r="I136" s="3">
        <v>18.319027390594623</v>
      </c>
      <c r="J136" s="3">
        <v>18.319027390594623</v>
      </c>
      <c r="K136" s="3">
        <v>18.319027390594623</v>
      </c>
      <c r="L136" s="3">
        <v>18.319027390594623</v>
      </c>
      <c r="M136" s="3">
        <v>18.319027390594623</v>
      </c>
      <c r="N136" s="3">
        <v>11.061596985875871</v>
      </c>
      <c r="O136" s="3">
        <v>11.061596985875871</v>
      </c>
      <c r="P136" s="3">
        <v>11.061596985875871</v>
      </c>
      <c r="Q136" s="3">
        <v>11.061596985875871</v>
      </c>
      <c r="R136" s="3">
        <v>11.061596985875871</v>
      </c>
      <c r="S136" s="3">
        <v>11.061596985875871</v>
      </c>
      <c r="T136" s="3">
        <v>11.061596985875871</v>
      </c>
      <c r="U136" s="3">
        <v>11.061596985875871</v>
      </c>
      <c r="V136" s="3">
        <v>11.061596985875871</v>
      </c>
      <c r="W136" s="3">
        <v>11.061596985875871</v>
      </c>
      <c r="X136" s="3">
        <v>11.061596985875871</v>
      </c>
      <c r="Y136" s="3">
        <v>11.061596985875871</v>
      </c>
      <c r="Z136" s="3">
        <v>11.061596985875871</v>
      </c>
      <c r="AA136" s="3">
        <v>11.061596985875871</v>
      </c>
      <c r="AB136" s="104">
        <v>11.061596985875871</v>
      </c>
    </row>
    <row r="137" spans="1:28" x14ac:dyDescent="0.25">
      <c r="A137" s="4"/>
      <c r="B137" s="63"/>
      <c r="C137" s="63"/>
      <c r="D137" s="4"/>
      <c r="E137" s="70"/>
      <c r="F137" s="4"/>
      <c r="G137" s="4"/>
      <c r="H137" s="10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104"/>
    </row>
    <row r="138" spans="1:28" x14ac:dyDescent="0.25">
      <c r="A138" s="4"/>
      <c r="B138" s="63"/>
      <c r="C138" s="63"/>
      <c r="D138" s="4" t="s">
        <v>26</v>
      </c>
      <c r="E138" s="70" t="s">
        <v>7</v>
      </c>
      <c r="F138" s="4"/>
      <c r="G138" s="4"/>
      <c r="H138" s="103">
        <v>10.141200000000001</v>
      </c>
      <c r="I138" s="3">
        <v>10.141200000000001</v>
      </c>
      <c r="J138" s="3">
        <v>10.141200000000001</v>
      </c>
      <c r="K138" s="3">
        <v>10.141200000000001</v>
      </c>
      <c r="L138" s="3">
        <v>10.141200000000001</v>
      </c>
      <c r="M138" s="3">
        <v>10.141200000000001</v>
      </c>
      <c r="N138" s="3">
        <v>1.171584</v>
      </c>
      <c r="O138" s="3">
        <v>1.171584</v>
      </c>
      <c r="P138" s="3">
        <v>1.171584</v>
      </c>
      <c r="Q138" s="3">
        <v>1.171584</v>
      </c>
      <c r="R138" s="3">
        <v>1.171584</v>
      </c>
      <c r="S138" s="3">
        <v>1.171584</v>
      </c>
      <c r="T138" s="3">
        <v>1.171584</v>
      </c>
      <c r="U138" s="3">
        <v>1.171584</v>
      </c>
      <c r="V138" s="3">
        <v>1.171584</v>
      </c>
      <c r="W138" s="3">
        <v>1.171584</v>
      </c>
      <c r="X138" s="3">
        <v>1.171584</v>
      </c>
      <c r="Y138" s="3">
        <v>1.171584</v>
      </c>
      <c r="Z138" s="3">
        <v>1.171584</v>
      </c>
      <c r="AA138" s="3">
        <v>1.171584</v>
      </c>
      <c r="AB138" s="104">
        <v>1.171584</v>
      </c>
    </row>
    <row r="139" spans="1:28" x14ac:dyDescent="0.25">
      <c r="A139" s="4"/>
      <c r="B139" s="63" t="s">
        <v>29</v>
      </c>
      <c r="C139" s="63" t="s">
        <v>30</v>
      </c>
      <c r="D139" s="4" t="s">
        <v>26</v>
      </c>
      <c r="E139" s="70" t="s">
        <v>8</v>
      </c>
      <c r="F139" s="4"/>
      <c r="G139" s="4"/>
      <c r="H139" s="103">
        <v>14.61429</v>
      </c>
      <c r="I139" s="3">
        <v>14.61429</v>
      </c>
      <c r="J139" s="3">
        <v>14.61429</v>
      </c>
      <c r="K139" s="3">
        <v>14.61429</v>
      </c>
      <c r="L139" s="3">
        <v>14.61429</v>
      </c>
      <c r="M139" s="3">
        <v>14.61429</v>
      </c>
      <c r="N139" s="3">
        <v>5.8457159999999995</v>
      </c>
      <c r="O139" s="3">
        <v>5.8457159999999995</v>
      </c>
      <c r="P139" s="3">
        <v>5.8457159999999995</v>
      </c>
      <c r="Q139" s="3">
        <v>5.8457159999999995</v>
      </c>
      <c r="R139" s="3">
        <v>5.8457159999999995</v>
      </c>
      <c r="S139" s="3">
        <v>5.8457159999999995</v>
      </c>
      <c r="T139" s="3">
        <v>5.8457159999999995</v>
      </c>
      <c r="U139" s="3">
        <v>5.8457159999999995</v>
      </c>
      <c r="V139" s="3">
        <v>5.8457159999999995</v>
      </c>
      <c r="W139" s="3">
        <v>5.8457159999999995</v>
      </c>
      <c r="X139" s="3">
        <v>5.8457159999999995</v>
      </c>
      <c r="Y139" s="3">
        <v>5.8457159999999995</v>
      </c>
      <c r="Z139" s="3">
        <v>5.8457159999999995</v>
      </c>
      <c r="AA139" s="3">
        <v>5.8457159999999995</v>
      </c>
      <c r="AB139" s="104">
        <v>5.8457159999999995</v>
      </c>
    </row>
    <row r="140" spans="1:28" x14ac:dyDescent="0.25">
      <c r="A140" s="4"/>
      <c r="B140" s="63"/>
      <c r="C140" s="63"/>
      <c r="D140" s="4" t="s">
        <v>26</v>
      </c>
      <c r="E140" s="70" t="s">
        <v>9</v>
      </c>
      <c r="F140" s="4"/>
      <c r="G140" s="4"/>
      <c r="H140" s="103">
        <v>17.02458</v>
      </c>
      <c r="I140" s="3">
        <v>17.02458</v>
      </c>
      <c r="J140" s="3">
        <v>17.02458</v>
      </c>
      <c r="K140" s="3">
        <v>17.02458</v>
      </c>
      <c r="L140" s="3">
        <v>17.02458</v>
      </c>
      <c r="M140" s="3">
        <v>17.02458</v>
      </c>
      <c r="N140" s="3">
        <v>6.8098320000000001</v>
      </c>
      <c r="O140" s="3">
        <v>6.8098320000000001</v>
      </c>
      <c r="P140" s="3">
        <v>6.8098320000000001</v>
      </c>
      <c r="Q140" s="3">
        <v>6.8098320000000001</v>
      </c>
      <c r="R140" s="3">
        <v>6.8098320000000001</v>
      </c>
      <c r="S140" s="3">
        <v>6.8098320000000001</v>
      </c>
      <c r="T140" s="3">
        <v>6.8098320000000001</v>
      </c>
      <c r="U140" s="3">
        <v>6.8098320000000001</v>
      </c>
      <c r="V140" s="3">
        <v>6.8098320000000001</v>
      </c>
      <c r="W140" s="3">
        <v>6.8098320000000001</v>
      </c>
      <c r="X140" s="3">
        <v>6.8098320000000001</v>
      </c>
      <c r="Y140" s="3">
        <v>6.8098320000000001</v>
      </c>
      <c r="Z140" s="3">
        <v>6.8098320000000001</v>
      </c>
      <c r="AA140" s="3">
        <v>6.8098320000000001</v>
      </c>
      <c r="AB140" s="104">
        <v>6.8098320000000001</v>
      </c>
    </row>
    <row r="141" spans="1:28" ht="15.75" thickBot="1" x14ac:dyDescent="0.3">
      <c r="A141" s="4"/>
      <c r="B141" s="63"/>
      <c r="C141" s="84" t="s">
        <v>31</v>
      </c>
      <c r="D141" s="83"/>
      <c r="E141" s="87"/>
      <c r="F141" s="83"/>
      <c r="G141" s="83"/>
      <c r="H141" s="10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106"/>
    </row>
    <row r="142" spans="1:28" ht="15.75" thickTop="1" x14ac:dyDescent="0.25">
      <c r="A142" s="4"/>
      <c r="B142" s="63"/>
      <c r="C142" s="63"/>
      <c r="D142" s="4" t="s">
        <v>26</v>
      </c>
      <c r="E142" s="70" t="s">
        <v>7</v>
      </c>
      <c r="F142" s="4"/>
      <c r="G142" s="4"/>
      <c r="H142" s="107">
        <v>61.35325841361108</v>
      </c>
      <c r="I142" s="108">
        <v>48.930590176093041</v>
      </c>
      <c r="J142" s="108">
        <v>48.930590176093041</v>
      </c>
      <c r="K142" s="108">
        <v>48.930590176093041</v>
      </c>
      <c r="L142" s="108">
        <v>48.930590176093041</v>
      </c>
      <c r="M142" s="108">
        <v>46.941077901613923</v>
      </c>
      <c r="N142" s="108">
        <v>35.253463311962172</v>
      </c>
      <c r="O142" s="108">
        <v>35.055250288451923</v>
      </c>
      <c r="P142" s="108">
        <v>35.055250288451923</v>
      </c>
      <c r="Q142" s="108">
        <v>35.341127385810154</v>
      </c>
      <c r="R142" s="108">
        <v>12.393207845999999</v>
      </c>
      <c r="S142" s="108">
        <v>12.393207845999999</v>
      </c>
      <c r="T142" s="108">
        <v>12.393207845999999</v>
      </c>
      <c r="U142" s="108">
        <v>12.393207845999999</v>
      </c>
      <c r="V142" s="108">
        <v>12.393207845999999</v>
      </c>
      <c r="W142" s="108">
        <v>10.617525845999999</v>
      </c>
      <c r="X142" s="108">
        <v>10.617525845999999</v>
      </c>
      <c r="Y142" s="108">
        <v>10.617525845999999</v>
      </c>
      <c r="Z142" s="108">
        <v>10.617525845999999</v>
      </c>
      <c r="AA142" s="108">
        <v>10.617525845999999</v>
      </c>
      <c r="AB142" s="109">
        <v>10.617525845999999</v>
      </c>
    </row>
    <row r="143" spans="1:28" x14ac:dyDescent="0.25">
      <c r="A143" s="4"/>
      <c r="B143" s="63"/>
      <c r="C143" s="63"/>
      <c r="D143" s="4" t="s">
        <v>26</v>
      </c>
      <c r="E143" s="70" t="s">
        <v>8</v>
      </c>
      <c r="F143" s="4"/>
      <c r="G143" s="4"/>
      <c r="H143" s="107">
        <v>87.310798827783287</v>
      </c>
      <c r="I143" s="108">
        <v>72.695895018938543</v>
      </c>
      <c r="J143" s="108">
        <v>72.695895018938543</v>
      </c>
      <c r="K143" s="108">
        <v>72.695895018938543</v>
      </c>
      <c r="L143" s="108">
        <v>72.695895018938543</v>
      </c>
      <c r="M143" s="108">
        <v>70.355292343080762</v>
      </c>
      <c r="N143" s="108">
        <v>53.112093006497176</v>
      </c>
      <c r="O143" s="108">
        <v>52.878901214132171</v>
      </c>
      <c r="P143" s="108">
        <v>52.878901214132171</v>
      </c>
      <c r="Q143" s="108">
        <v>53.215227211024214</v>
      </c>
      <c r="R143" s="108">
        <v>27.651431987718148</v>
      </c>
      <c r="S143" s="108">
        <v>27.651431987718148</v>
      </c>
      <c r="T143" s="108">
        <v>27.651431987718148</v>
      </c>
      <c r="U143" s="108">
        <v>27.651431987718148</v>
      </c>
      <c r="V143" s="108">
        <v>27.651431987718148</v>
      </c>
      <c r="W143" s="108">
        <v>25.283855987718148</v>
      </c>
      <c r="X143" s="108">
        <v>25.283855987718148</v>
      </c>
      <c r="Y143" s="108">
        <v>25.283855987718148</v>
      </c>
      <c r="Z143" s="108">
        <v>25.283855987718148</v>
      </c>
      <c r="AA143" s="108">
        <v>25.283855987718148</v>
      </c>
      <c r="AB143" s="109">
        <v>25.283855987718148</v>
      </c>
    </row>
    <row r="144" spans="1:28" ht="15.75" thickBot="1" x14ac:dyDescent="0.3">
      <c r="A144" s="4"/>
      <c r="B144" s="63"/>
      <c r="C144" s="63"/>
      <c r="D144" s="4" t="s">
        <v>26</v>
      </c>
      <c r="E144" s="70" t="s">
        <v>9</v>
      </c>
      <c r="F144" s="4"/>
      <c r="G144" s="4"/>
      <c r="H144" s="112">
        <v>100.62556515195078</v>
      </c>
      <c r="I144" s="97">
        <v>83.818425771779317</v>
      </c>
      <c r="J144" s="97">
        <v>83.818425771779317</v>
      </c>
      <c r="K144" s="97">
        <v>83.818425771779317</v>
      </c>
      <c r="L144" s="97">
        <v>83.818425771779317</v>
      </c>
      <c r="M144" s="97">
        <v>81.126732694542881</v>
      </c>
      <c r="N144" s="97">
        <v>61.16616555747175</v>
      </c>
      <c r="O144" s="97">
        <v>60.897994996252002</v>
      </c>
      <c r="P144" s="97">
        <v>60.897994996252002</v>
      </c>
      <c r="Q144" s="97">
        <v>61.284769892677843</v>
      </c>
      <c r="R144" s="97">
        <v>34.080053865875868</v>
      </c>
      <c r="S144" s="97">
        <v>34.080053865875868</v>
      </c>
      <c r="T144" s="97">
        <v>34.080053865875868</v>
      </c>
      <c r="U144" s="97">
        <v>34.080053865875868</v>
      </c>
      <c r="V144" s="97">
        <v>34.080053865875868</v>
      </c>
      <c r="W144" s="97">
        <v>30.931177785875875</v>
      </c>
      <c r="X144" s="97">
        <v>30.931177785875875</v>
      </c>
      <c r="Y144" s="97">
        <v>30.931177785875875</v>
      </c>
      <c r="Z144" s="97">
        <v>30.931177785875875</v>
      </c>
      <c r="AA144" s="97">
        <v>30.931177785875875</v>
      </c>
      <c r="AB144" s="113">
        <v>30.931177785875875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80"/>
  <sheetViews>
    <sheetView topLeftCell="D1" zoomScale="70" zoomScaleNormal="70" workbookViewId="0">
      <pane xSplit="2" topLeftCell="F1" activePane="topRight" state="frozen"/>
      <selection activeCell="D41" sqref="D41"/>
      <selection pane="topRight" activeCell="R51" sqref="R51"/>
    </sheetView>
  </sheetViews>
  <sheetFormatPr baseColWidth="10" defaultColWidth="10.85546875" defaultRowHeight="15" x14ac:dyDescent="0.25"/>
  <cols>
    <col min="1" max="1" width="13.28515625" style="92" bestFit="1" customWidth="1"/>
    <col min="2" max="2" width="18.7109375" style="92" bestFit="1" customWidth="1"/>
    <col min="3" max="3" width="11.42578125" style="92" customWidth="1"/>
    <col min="4" max="4" width="11.5703125" style="92" bestFit="1" customWidth="1"/>
    <col min="5" max="5" width="14.28515625" style="92" bestFit="1" customWidth="1"/>
    <col min="6" max="16384" width="10.85546875" style="92"/>
  </cols>
  <sheetData>
    <row r="1" spans="1:28" ht="62.25" customHeight="1" thickBot="1" x14ac:dyDescent="0.3">
      <c r="D1" s="205" t="s">
        <v>423</v>
      </c>
      <c r="E1" s="206"/>
    </row>
    <row r="2" spans="1:28" ht="15.75" thickBot="1" x14ac:dyDescent="0.3">
      <c r="A2" s="98" t="s">
        <v>79</v>
      </c>
      <c r="B2" s="99" t="s">
        <v>1</v>
      </c>
      <c r="C2" s="99" t="s">
        <v>2</v>
      </c>
      <c r="D2" s="99" t="s">
        <v>3</v>
      </c>
      <c r="E2" s="114" t="s">
        <v>4</v>
      </c>
      <c r="F2" s="99">
        <v>2028</v>
      </c>
      <c r="G2" s="99">
        <v>2029</v>
      </c>
      <c r="H2" s="99">
        <v>2030</v>
      </c>
      <c r="I2" s="99">
        <v>2031</v>
      </c>
      <c r="J2" s="99">
        <v>2032</v>
      </c>
      <c r="K2" s="99">
        <v>2033</v>
      </c>
      <c r="L2" s="99">
        <v>2034</v>
      </c>
      <c r="M2" s="99">
        <v>2035</v>
      </c>
      <c r="N2" s="99">
        <v>2036</v>
      </c>
      <c r="O2" s="99">
        <v>2037</v>
      </c>
      <c r="P2" s="99">
        <v>2038</v>
      </c>
      <c r="Q2" s="99">
        <v>2039</v>
      </c>
      <c r="R2" s="99">
        <v>2040</v>
      </c>
      <c r="S2" s="99">
        <v>2041</v>
      </c>
      <c r="T2" s="99">
        <v>2042</v>
      </c>
      <c r="U2" s="99">
        <v>2043</v>
      </c>
      <c r="V2" s="99">
        <v>2044</v>
      </c>
      <c r="W2" s="99">
        <v>2045</v>
      </c>
      <c r="X2" s="99">
        <v>2046</v>
      </c>
      <c r="Y2" s="99">
        <v>2047</v>
      </c>
      <c r="Z2" s="99">
        <v>2048</v>
      </c>
      <c r="AA2" s="99">
        <v>2049</v>
      </c>
      <c r="AB2" s="100">
        <v>2050</v>
      </c>
    </row>
    <row r="3" spans="1:28" x14ac:dyDescent="0.25">
      <c r="A3" s="12"/>
      <c r="B3" s="62" t="s">
        <v>16</v>
      </c>
      <c r="C3" s="62" t="s">
        <v>5</v>
      </c>
      <c r="D3"/>
      <c r="E3" s="7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 s="13"/>
    </row>
    <row r="4" spans="1:28" x14ac:dyDescent="0.25">
      <c r="A4" s="12"/>
      <c r="B4" s="62"/>
      <c r="C4" s="62"/>
      <c r="D4" t="s">
        <v>6</v>
      </c>
      <c r="E4" s="72" t="s">
        <v>7</v>
      </c>
      <c r="F4"/>
      <c r="G4"/>
      <c r="H4"/>
      <c r="I4"/>
      <c r="J4"/>
      <c r="K4"/>
      <c r="L4"/>
      <c r="M4"/>
      <c r="N4"/>
      <c r="O4"/>
      <c r="P4" s="1">
        <v>64.070999999999998</v>
      </c>
      <c r="Q4" s="1">
        <v>64.070999999999998</v>
      </c>
      <c r="R4"/>
      <c r="S4"/>
      <c r="T4"/>
      <c r="U4"/>
      <c r="V4"/>
      <c r="W4"/>
      <c r="X4"/>
      <c r="Y4"/>
      <c r="Z4"/>
      <c r="AA4"/>
      <c r="AB4" s="13"/>
    </row>
    <row r="5" spans="1:28" x14ac:dyDescent="0.25">
      <c r="A5" s="12"/>
      <c r="B5" s="62"/>
      <c r="C5" s="62"/>
      <c r="D5" t="s">
        <v>6</v>
      </c>
      <c r="E5" s="72" t="s">
        <v>8</v>
      </c>
      <c r="F5"/>
      <c r="G5"/>
      <c r="H5"/>
      <c r="I5"/>
      <c r="J5"/>
      <c r="K5"/>
      <c r="L5"/>
      <c r="M5"/>
      <c r="N5"/>
      <c r="O5"/>
      <c r="P5" s="1">
        <v>64.070999999999998</v>
      </c>
      <c r="Q5" s="1">
        <v>64.070999999999998</v>
      </c>
      <c r="R5"/>
      <c r="S5"/>
      <c r="T5"/>
      <c r="U5"/>
      <c r="V5"/>
      <c r="W5"/>
      <c r="X5"/>
      <c r="Y5"/>
      <c r="Z5"/>
      <c r="AA5"/>
      <c r="AB5" s="13"/>
    </row>
    <row r="6" spans="1:28" x14ac:dyDescent="0.25">
      <c r="A6" s="115"/>
      <c r="B6" s="79"/>
      <c r="C6" s="79"/>
      <c r="D6" s="78" t="s">
        <v>6</v>
      </c>
      <c r="E6" s="80" t="s">
        <v>9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88">
        <v>81.461699999999993</v>
      </c>
      <c r="Q6" s="88">
        <v>81.461699999999993</v>
      </c>
      <c r="R6" s="78"/>
      <c r="S6" s="78"/>
      <c r="T6" s="78"/>
      <c r="U6" s="78"/>
      <c r="V6" s="78"/>
      <c r="W6" s="78"/>
      <c r="X6" s="78"/>
      <c r="Y6" s="78"/>
      <c r="Z6" s="78"/>
      <c r="AA6" s="78"/>
      <c r="AB6" s="116"/>
    </row>
    <row r="7" spans="1:28" x14ac:dyDescent="0.25">
      <c r="A7" s="12"/>
      <c r="B7" s="62"/>
      <c r="C7" s="62" t="s">
        <v>17</v>
      </c>
      <c r="D7"/>
      <c r="E7" s="72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 s="13"/>
    </row>
    <row r="8" spans="1:28" x14ac:dyDescent="0.25">
      <c r="A8" s="12"/>
      <c r="B8" s="62"/>
      <c r="C8" s="62"/>
      <c r="D8" t="s">
        <v>11</v>
      </c>
      <c r="E8" s="72" t="s">
        <v>7</v>
      </c>
      <c r="F8"/>
      <c r="G8"/>
      <c r="H8"/>
      <c r="I8"/>
      <c r="J8"/>
      <c r="K8"/>
      <c r="L8"/>
      <c r="M8"/>
      <c r="N8"/>
      <c r="O8"/>
      <c r="P8"/>
      <c r="Q8"/>
      <c r="R8" s="1">
        <v>3.6612</v>
      </c>
      <c r="S8" s="1">
        <v>3.6612</v>
      </c>
      <c r="T8" s="1">
        <v>3.6612</v>
      </c>
      <c r="U8" s="1">
        <v>3.6612</v>
      </c>
      <c r="V8" s="1">
        <v>3.6612</v>
      </c>
      <c r="W8" s="1">
        <v>3.6612</v>
      </c>
      <c r="X8" s="1">
        <v>3.6612</v>
      </c>
      <c r="Y8" s="1">
        <v>3.6612</v>
      </c>
      <c r="Z8" s="1">
        <v>3.6612</v>
      </c>
      <c r="AA8" s="1">
        <v>3.6612</v>
      </c>
      <c r="AB8" s="29">
        <v>3.6612</v>
      </c>
    </row>
    <row r="9" spans="1:28" x14ac:dyDescent="0.25">
      <c r="A9" s="12"/>
      <c r="B9" s="62"/>
      <c r="C9" s="62"/>
      <c r="D9" t="s">
        <v>11</v>
      </c>
      <c r="E9" s="72" t="s">
        <v>8</v>
      </c>
      <c r="F9"/>
      <c r="G9"/>
      <c r="H9"/>
      <c r="I9"/>
      <c r="J9"/>
      <c r="K9"/>
      <c r="L9"/>
      <c r="M9"/>
      <c r="N9"/>
      <c r="O9"/>
      <c r="P9"/>
      <c r="Q9"/>
      <c r="R9" s="1">
        <v>5.4917999999999996</v>
      </c>
      <c r="S9" s="1">
        <v>5.4917999999999996</v>
      </c>
      <c r="T9" s="1">
        <v>5.4917999999999996</v>
      </c>
      <c r="U9" s="1">
        <v>5.4917999999999996</v>
      </c>
      <c r="V9" s="1">
        <v>5.4917999999999996</v>
      </c>
      <c r="W9" s="1">
        <v>5.4917999999999996</v>
      </c>
      <c r="X9" s="1">
        <v>5.4917999999999996</v>
      </c>
      <c r="Y9" s="1">
        <v>5.4917999999999996</v>
      </c>
      <c r="Z9" s="1">
        <v>5.4917999999999996</v>
      </c>
      <c r="AA9" s="1">
        <v>5.4917999999999996</v>
      </c>
      <c r="AB9" s="29">
        <v>5.4917999999999996</v>
      </c>
    </row>
    <row r="10" spans="1:28" x14ac:dyDescent="0.25">
      <c r="A10" s="12"/>
      <c r="B10" s="62"/>
      <c r="C10" s="62"/>
      <c r="D10" t="s">
        <v>11</v>
      </c>
      <c r="E10" s="72" t="s">
        <v>9</v>
      </c>
      <c r="F10"/>
      <c r="G10"/>
      <c r="H10"/>
      <c r="I10"/>
      <c r="J10"/>
      <c r="K10"/>
      <c r="L10"/>
      <c r="M10"/>
      <c r="N10"/>
      <c r="O10"/>
      <c r="P10"/>
      <c r="Q10"/>
      <c r="R10" s="1">
        <v>7.3224</v>
      </c>
      <c r="S10" s="1">
        <v>7.3224</v>
      </c>
      <c r="T10" s="1">
        <v>7.3224</v>
      </c>
      <c r="U10" s="1">
        <v>7.3224</v>
      </c>
      <c r="V10" s="1">
        <v>7.3224</v>
      </c>
      <c r="W10" s="1">
        <v>7.3224</v>
      </c>
      <c r="X10" s="1">
        <v>7.3224</v>
      </c>
      <c r="Y10" s="1">
        <v>7.3224</v>
      </c>
      <c r="Z10" s="1">
        <v>7.3224</v>
      </c>
      <c r="AA10" s="1">
        <v>7.3224</v>
      </c>
      <c r="AB10" s="29">
        <v>7.3224</v>
      </c>
    </row>
    <row r="11" spans="1:28" x14ac:dyDescent="0.25">
      <c r="A11" s="12"/>
      <c r="B11" s="62"/>
      <c r="C11" s="62"/>
      <c r="D11"/>
      <c r="E11" s="72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 s="13"/>
    </row>
    <row r="12" spans="1:28" ht="15.75" thickBot="1" x14ac:dyDescent="0.3">
      <c r="A12" s="110" t="s">
        <v>256</v>
      </c>
      <c r="B12" s="82" t="s">
        <v>1</v>
      </c>
      <c r="C12" s="82" t="s">
        <v>2</v>
      </c>
      <c r="D12" s="82" t="s">
        <v>3</v>
      </c>
      <c r="E12" s="86" t="s">
        <v>4</v>
      </c>
      <c r="F12" s="82">
        <v>2028</v>
      </c>
      <c r="G12" s="82">
        <v>2029</v>
      </c>
      <c r="H12" s="82">
        <v>2030</v>
      </c>
      <c r="I12" s="82">
        <v>2031</v>
      </c>
      <c r="J12" s="82">
        <v>2032</v>
      </c>
      <c r="K12" s="82">
        <v>2033</v>
      </c>
      <c r="L12" s="82">
        <v>2034</v>
      </c>
      <c r="M12" s="82">
        <v>2035</v>
      </c>
      <c r="N12" s="82">
        <v>2036</v>
      </c>
      <c r="O12" s="82">
        <v>2037</v>
      </c>
      <c r="P12" s="82">
        <v>2038</v>
      </c>
      <c r="Q12" s="82">
        <v>2039</v>
      </c>
      <c r="R12" s="82">
        <v>2040</v>
      </c>
      <c r="S12" s="82">
        <v>2041</v>
      </c>
      <c r="T12" s="82">
        <v>2042</v>
      </c>
      <c r="U12" s="82">
        <v>2043</v>
      </c>
      <c r="V12" s="82">
        <v>2044</v>
      </c>
      <c r="W12" s="82">
        <v>2045</v>
      </c>
      <c r="X12" s="82">
        <v>2046</v>
      </c>
      <c r="Y12" s="82">
        <v>2047</v>
      </c>
      <c r="Z12" s="82">
        <v>2048</v>
      </c>
      <c r="AA12" s="82">
        <v>2049</v>
      </c>
      <c r="AB12" s="111">
        <v>2050</v>
      </c>
    </row>
    <row r="13" spans="1:28" x14ac:dyDescent="0.25">
      <c r="A13" s="12"/>
      <c r="B13" s="62" t="s">
        <v>16</v>
      </c>
      <c r="C13" s="62" t="s">
        <v>5</v>
      </c>
      <c r="D13"/>
      <c r="E13" s="72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 s="13"/>
    </row>
    <row r="14" spans="1:28" x14ac:dyDescent="0.25">
      <c r="A14" s="12"/>
      <c r="B14" s="62"/>
      <c r="C14" s="62"/>
      <c r="D14" t="s">
        <v>6</v>
      </c>
      <c r="E14" s="72" t="s">
        <v>7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 s="13"/>
    </row>
    <row r="15" spans="1:28" x14ac:dyDescent="0.25">
      <c r="A15" s="12"/>
      <c r="B15" s="62"/>
      <c r="C15" s="62"/>
      <c r="D15" t="s">
        <v>6</v>
      </c>
      <c r="E15" s="72" t="s">
        <v>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 s="13"/>
    </row>
    <row r="16" spans="1:28" x14ac:dyDescent="0.25">
      <c r="A16" s="115"/>
      <c r="B16" s="79"/>
      <c r="C16" s="79"/>
      <c r="D16" s="78" t="s">
        <v>6</v>
      </c>
      <c r="E16" s="80" t="s">
        <v>9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116"/>
    </row>
    <row r="17" spans="1:28" x14ac:dyDescent="0.25">
      <c r="A17" s="12"/>
      <c r="B17" s="62"/>
      <c r="C17" s="62" t="s">
        <v>17</v>
      </c>
      <c r="D17"/>
      <c r="E17" s="72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 s="13"/>
    </row>
    <row r="18" spans="1:28" x14ac:dyDescent="0.25">
      <c r="A18" s="12"/>
      <c r="B18" s="62"/>
      <c r="C18" s="62"/>
      <c r="D18" t="s">
        <v>11</v>
      </c>
      <c r="E18" s="72" t="s">
        <v>7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 s="13"/>
    </row>
    <row r="19" spans="1:28" x14ac:dyDescent="0.25">
      <c r="A19" s="12"/>
      <c r="B19" s="62"/>
      <c r="C19" s="62"/>
      <c r="D19" t="s">
        <v>11</v>
      </c>
      <c r="E19" s="72" t="s">
        <v>8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 s="13"/>
    </row>
    <row r="20" spans="1:28" x14ac:dyDescent="0.25">
      <c r="A20" s="12"/>
      <c r="B20" s="62"/>
      <c r="C20" s="62"/>
      <c r="D20" t="s">
        <v>11</v>
      </c>
      <c r="E20" s="72" t="s">
        <v>9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 s="13"/>
    </row>
    <row r="21" spans="1:28" x14ac:dyDescent="0.25">
      <c r="A21" s="12"/>
      <c r="B21" s="62"/>
      <c r="C21" s="62"/>
      <c r="D21"/>
      <c r="E21" s="72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 s="13"/>
    </row>
    <row r="22" spans="1:28" ht="15.75" thickBot="1" x14ac:dyDescent="0.3">
      <c r="A22" s="110" t="s">
        <v>257</v>
      </c>
      <c r="B22" s="82" t="s">
        <v>1</v>
      </c>
      <c r="C22" s="82" t="s">
        <v>2</v>
      </c>
      <c r="D22" s="82" t="s">
        <v>3</v>
      </c>
      <c r="E22" s="86" t="s">
        <v>4</v>
      </c>
      <c r="F22" s="82">
        <v>2028</v>
      </c>
      <c r="G22" s="82">
        <v>2029</v>
      </c>
      <c r="H22" s="82">
        <v>2030</v>
      </c>
      <c r="I22" s="82">
        <v>2031</v>
      </c>
      <c r="J22" s="82">
        <v>2032</v>
      </c>
      <c r="K22" s="82">
        <v>2033</v>
      </c>
      <c r="L22" s="82">
        <v>2034</v>
      </c>
      <c r="M22" s="82">
        <v>2035</v>
      </c>
      <c r="N22" s="82">
        <v>2036</v>
      </c>
      <c r="O22" s="82">
        <v>2037</v>
      </c>
      <c r="P22" s="82">
        <v>2038</v>
      </c>
      <c r="Q22" s="82">
        <v>2039</v>
      </c>
      <c r="R22" s="82">
        <v>2040</v>
      </c>
      <c r="S22" s="82">
        <v>2041</v>
      </c>
      <c r="T22" s="82">
        <v>2042</v>
      </c>
      <c r="U22" s="82">
        <v>2043</v>
      </c>
      <c r="V22" s="82">
        <v>2044</v>
      </c>
      <c r="W22" s="82">
        <v>2045</v>
      </c>
      <c r="X22" s="82">
        <v>2046</v>
      </c>
      <c r="Y22" s="82">
        <v>2047</v>
      </c>
      <c r="Z22" s="82">
        <v>2048</v>
      </c>
      <c r="AA22" s="82">
        <v>2049</v>
      </c>
      <c r="AB22" s="111">
        <v>2050</v>
      </c>
    </row>
    <row r="23" spans="1:28" x14ac:dyDescent="0.25">
      <c r="A23" s="12"/>
      <c r="B23" s="62" t="s">
        <v>16</v>
      </c>
      <c r="C23" s="62" t="s">
        <v>5</v>
      </c>
      <c r="D23"/>
      <c r="E23" s="72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 s="13"/>
    </row>
    <row r="24" spans="1:28" x14ac:dyDescent="0.25">
      <c r="A24" s="12"/>
      <c r="B24" s="62"/>
      <c r="C24" s="62"/>
      <c r="D24" t="s">
        <v>6</v>
      </c>
      <c r="E24" s="72" t="s">
        <v>7</v>
      </c>
      <c r="F24"/>
      <c r="G24"/>
      <c r="H24"/>
      <c r="I24"/>
      <c r="J24"/>
      <c r="K24"/>
      <c r="L24"/>
      <c r="M24"/>
      <c r="N24"/>
      <c r="O24"/>
      <c r="P24" s="1">
        <v>64.070999999999998</v>
      </c>
      <c r="Q24" s="1">
        <v>64.070999999999998</v>
      </c>
      <c r="R24"/>
      <c r="S24"/>
      <c r="T24"/>
      <c r="U24"/>
      <c r="V24"/>
      <c r="W24"/>
      <c r="X24"/>
      <c r="Y24"/>
      <c r="Z24"/>
      <c r="AA24"/>
      <c r="AB24" s="13"/>
    </row>
    <row r="25" spans="1:28" x14ac:dyDescent="0.25">
      <c r="A25" s="12"/>
      <c r="B25" s="62"/>
      <c r="C25" s="62"/>
      <c r="D25" t="s">
        <v>6</v>
      </c>
      <c r="E25" s="72" t="s">
        <v>8</v>
      </c>
      <c r="F25"/>
      <c r="G25"/>
      <c r="H25"/>
      <c r="I25"/>
      <c r="J25"/>
      <c r="K25"/>
      <c r="L25"/>
      <c r="M25"/>
      <c r="N25"/>
      <c r="O25"/>
      <c r="P25" s="1">
        <v>81.461699999999993</v>
      </c>
      <c r="Q25" s="1">
        <v>81.461699999999993</v>
      </c>
      <c r="R25"/>
      <c r="S25"/>
      <c r="T25"/>
      <c r="U25"/>
      <c r="V25"/>
      <c r="W25"/>
      <c r="X25"/>
      <c r="Y25"/>
      <c r="Z25"/>
      <c r="AA25"/>
      <c r="AB25" s="13"/>
    </row>
    <row r="26" spans="1:28" x14ac:dyDescent="0.25">
      <c r="A26" s="115"/>
      <c r="B26" s="79"/>
      <c r="C26" s="79"/>
      <c r="D26" s="78" t="s">
        <v>6</v>
      </c>
      <c r="E26" s="80" t="s">
        <v>9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88">
        <v>81.461699999999993</v>
      </c>
      <c r="Q26" s="88">
        <v>81.461699999999993</v>
      </c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116"/>
    </row>
    <row r="27" spans="1:28" x14ac:dyDescent="0.25">
      <c r="A27" s="12"/>
      <c r="B27" s="62"/>
      <c r="C27" s="62" t="s">
        <v>17</v>
      </c>
      <c r="D27"/>
      <c r="E27" s="72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 s="13"/>
    </row>
    <row r="28" spans="1:28" x14ac:dyDescent="0.25">
      <c r="A28" s="12"/>
      <c r="B28" s="62"/>
      <c r="C28" s="62"/>
      <c r="D28" t="s">
        <v>11</v>
      </c>
      <c r="E28" s="72" t="s">
        <v>7</v>
      </c>
      <c r="F28"/>
      <c r="G28"/>
      <c r="H28"/>
      <c r="I28"/>
      <c r="J28"/>
      <c r="K28"/>
      <c r="L28"/>
      <c r="M28"/>
      <c r="N28"/>
      <c r="O28"/>
      <c r="P28"/>
      <c r="Q28"/>
      <c r="R28" s="1">
        <v>5.4917999999999996</v>
      </c>
      <c r="S28" s="1">
        <v>5.4917999999999996</v>
      </c>
      <c r="T28" s="1">
        <v>5.4917999999999996</v>
      </c>
      <c r="U28" s="1">
        <v>5.4917999999999996</v>
      </c>
      <c r="V28" s="1">
        <v>5.4917999999999996</v>
      </c>
      <c r="W28" s="1">
        <v>5.4917999999999996</v>
      </c>
      <c r="X28" s="1">
        <v>5.4917999999999996</v>
      </c>
      <c r="Y28" s="1">
        <v>5.4917999999999996</v>
      </c>
      <c r="Z28" s="1">
        <v>5.4917999999999996</v>
      </c>
      <c r="AA28" s="1">
        <v>5.4917999999999996</v>
      </c>
      <c r="AB28" s="29">
        <v>5.4917999999999996</v>
      </c>
    </row>
    <row r="29" spans="1:28" x14ac:dyDescent="0.25">
      <c r="A29" s="12"/>
      <c r="B29" s="62"/>
      <c r="C29" s="62"/>
      <c r="D29" t="s">
        <v>11</v>
      </c>
      <c r="E29" s="72" t="s">
        <v>8</v>
      </c>
      <c r="F29"/>
      <c r="G29"/>
      <c r="H29"/>
      <c r="I29"/>
      <c r="J29"/>
      <c r="K29"/>
      <c r="L29"/>
      <c r="M29"/>
      <c r="N29"/>
      <c r="O29"/>
      <c r="P29"/>
      <c r="Q29"/>
      <c r="R29" s="1">
        <v>7.3224</v>
      </c>
      <c r="S29" s="1">
        <v>7.3224</v>
      </c>
      <c r="T29" s="1">
        <v>7.3224</v>
      </c>
      <c r="U29" s="1">
        <v>7.3224</v>
      </c>
      <c r="V29" s="1">
        <v>7.3224</v>
      </c>
      <c r="W29" s="1">
        <v>7.3224</v>
      </c>
      <c r="X29" s="1">
        <v>7.3224</v>
      </c>
      <c r="Y29" s="1">
        <v>7.3224</v>
      </c>
      <c r="Z29" s="1">
        <v>7.3224</v>
      </c>
      <c r="AA29" s="1">
        <v>7.3224</v>
      </c>
      <c r="AB29" s="29">
        <v>7.3224</v>
      </c>
    </row>
    <row r="30" spans="1:28" x14ac:dyDescent="0.25">
      <c r="A30" s="12"/>
      <c r="B30" s="62"/>
      <c r="C30" s="62"/>
      <c r="D30" t="s">
        <v>11</v>
      </c>
      <c r="E30" s="72" t="s">
        <v>9</v>
      </c>
      <c r="F30"/>
      <c r="G30"/>
      <c r="H30"/>
      <c r="I30"/>
      <c r="J30"/>
      <c r="K30"/>
      <c r="L30"/>
      <c r="M30"/>
      <c r="N30"/>
      <c r="O30"/>
      <c r="P30"/>
      <c r="Q30"/>
      <c r="R30" s="1">
        <v>7.3224</v>
      </c>
      <c r="S30" s="1">
        <v>7.3224</v>
      </c>
      <c r="T30" s="1">
        <v>7.3224</v>
      </c>
      <c r="U30" s="1">
        <v>7.3224</v>
      </c>
      <c r="V30" s="1">
        <v>7.3224</v>
      </c>
      <c r="W30" s="1">
        <v>7.3224</v>
      </c>
      <c r="X30" s="1">
        <v>7.3224</v>
      </c>
      <c r="Y30" s="1">
        <v>7.3224</v>
      </c>
      <c r="Z30" s="1">
        <v>7.3224</v>
      </c>
      <c r="AA30" s="1">
        <v>7.3224</v>
      </c>
      <c r="AB30" s="29">
        <v>7.3224</v>
      </c>
    </row>
    <row r="31" spans="1:28" x14ac:dyDescent="0.25">
      <c r="A31" s="12"/>
      <c r="B31" s="62"/>
      <c r="C31" s="62"/>
      <c r="D31"/>
      <c r="E31" s="72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 s="13"/>
    </row>
    <row r="32" spans="1:28" ht="15.75" thickBot="1" x14ac:dyDescent="0.3">
      <c r="A32" s="110" t="s">
        <v>258</v>
      </c>
      <c r="B32" s="82" t="s">
        <v>1</v>
      </c>
      <c r="C32" s="82" t="s">
        <v>2</v>
      </c>
      <c r="D32" s="82" t="s">
        <v>3</v>
      </c>
      <c r="E32" s="86" t="s">
        <v>4</v>
      </c>
      <c r="F32" s="82">
        <v>2028</v>
      </c>
      <c r="G32" s="82">
        <v>2029</v>
      </c>
      <c r="H32" s="82">
        <v>2030</v>
      </c>
      <c r="I32" s="82">
        <v>2031</v>
      </c>
      <c r="J32" s="82">
        <v>2032</v>
      </c>
      <c r="K32" s="82">
        <v>2033</v>
      </c>
      <c r="L32" s="82">
        <v>2034</v>
      </c>
      <c r="M32" s="82">
        <v>2035</v>
      </c>
      <c r="N32" s="82">
        <v>2036</v>
      </c>
      <c r="O32" s="82">
        <v>2037</v>
      </c>
      <c r="P32" s="82">
        <v>2038</v>
      </c>
      <c r="Q32" s="82">
        <v>2039</v>
      </c>
      <c r="R32" s="82">
        <v>2040</v>
      </c>
      <c r="S32" s="82">
        <v>2041</v>
      </c>
      <c r="T32" s="82">
        <v>2042</v>
      </c>
      <c r="U32" s="82">
        <v>2043</v>
      </c>
      <c r="V32" s="82">
        <v>2044</v>
      </c>
      <c r="W32" s="82">
        <v>2045</v>
      </c>
      <c r="X32" s="82">
        <v>2046</v>
      </c>
      <c r="Y32" s="82">
        <v>2047</v>
      </c>
      <c r="Z32" s="82">
        <v>2048</v>
      </c>
      <c r="AA32" s="82">
        <v>2049</v>
      </c>
      <c r="AB32" s="111">
        <v>2050</v>
      </c>
    </row>
    <row r="33" spans="1:28" x14ac:dyDescent="0.25">
      <c r="A33" s="12"/>
      <c r="B33" s="62" t="s">
        <v>16</v>
      </c>
      <c r="C33" s="62" t="s">
        <v>5</v>
      </c>
      <c r="D33"/>
      <c r="E33" s="72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 s="13"/>
    </row>
    <row r="34" spans="1:28" x14ac:dyDescent="0.25">
      <c r="A34" s="12"/>
      <c r="B34" s="62"/>
      <c r="C34" s="62"/>
      <c r="D34" t="s">
        <v>6</v>
      </c>
      <c r="E34" s="72" t="s">
        <v>7</v>
      </c>
      <c r="F34"/>
      <c r="G34"/>
      <c r="H34"/>
      <c r="I34"/>
      <c r="J34"/>
      <c r="K34"/>
      <c r="L34"/>
      <c r="M34"/>
      <c r="N34"/>
      <c r="O34"/>
      <c r="P34" s="1">
        <v>64.070999999999998</v>
      </c>
      <c r="Q34" s="1">
        <v>64.070999999999998</v>
      </c>
      <c r="R34"/>
      <c r="S34"/>
      <c r="T34"/>
      <c r="U34"/>
      <c r="V34"/>
      <c r="W34"/>
      <c r="X34"/>
      <c r="Y34"/>
      <c r="Z34"/>
      <c r="AA34"/>
      <c r="AB34" s="13"/>
    </row>
    <row r="35" spans="1:28" x14ac:dyDescent="0.25">
      <c r="A35" s="12"/>
      <c r="B35" s="62"/>
      <c r="C35" s="62"/>
      <c r="D35" t="s">
        <v>6</v>
      </c>
      <c r="E35" s="72" t="s">
        <v>8</v>
      </c>
      <c r="F35"/>
      <c r="G35"/>
      <c r="H35"/>
      <c r="I35"/>
      <c r="J35"/>
      <c r="K35"/>
      <c r="L35"/>
      <c r="M35"/>
      <c r="N35"/>
      <c r="O35"/>
      <c r="P35" s="1">
        <v>64.070999999999998</v>
      </c>
      <c r="Q35" s="1">
        <v>64.070999999999998</v>
      </c>
      <c r="R35"/>
      <c r="S35"/>
      <c r="T35"/>
      <c r="U35"/>
      <c r="V35"/>
      <c r="W35"/>
      <c r="X35"/>
      <c r="Y35"/>
      <c r="Z35"/>
      <c r="AA35"/>
      <c r="AB35" s="13"/>
    </row>
    <row r="36" spans="1:28" x14ac:dyDescent="0.25">
      <c r="A36" s="115"/>
      <c r="B36" s="79"/>
      <c r="C36" s="79"/>
      <c r="D36" s="78" t="s">
        <v>6</v>
      </c>
      <c r="E36" s="80" t="s">
        <v>9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88">
        <v>81.461699999999993</v>
      </c>
      <c r="Q36" s="88">
        <v>81.461699999999993</v>
      </c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116"/>
    </row>
    <row r="37" spans="1:28" x14ac:dyDescent="0.25">
      <c r="A37" s="12"/>
      <c r="B37" s="62"/>
      <c r="C37" s="62" t="s">
        <v>17</v>
      </c>
      <c r="D37"/>
      <c r="E37" s="72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 s="13"/>
    </row>
    <row r="38" spans="1:28" x14ac:dyDescent="0.25">
      <c r="A38" s="12"/>
      <c r="B38" s="62"/>
      <c r="C38" s="62"/>
      <c r="D38" t="s">
        <v>11</v>
      </c>
      <c r="E38" s="72" t="s">
        <v>7</v>
      </c>
      <c r="F38"/>
      <c r="G38"/>
      <c r="H38"/>
      <c r="I38"/>
      <c r="J38"/>
      <c r="K38"/>
      <c r="L38"/>
      <c r="M38"/>
      <c r="N38"/>
      <c r="O38"/>
      <c r="P38"/>
      <c r="Q38"/>
      <c r="R38" s="1">
        <v>3.6612</v>
      </c>
      <c r="S38" s="1">
        <v>3.6612</v>
      </c>
      <c r="T38" s="1">
        <v>3.6612</v>
      </c>
      <c r="U38" s="1">
        <v>3.6612</v>
      </c>
      <c r="V38" s="1">
        <v>3.6612</v>
      </c>
      <c r="W38" s="1">
        <v>3.6612</v>
      </c>
      <c r="X38" s="1">
        <v>3.6612</v>
      </c>
      <c r="Y38" s="1">
        <v>3.6612</v>
      </c>
      <c r="Z38" s="1">
        <v>3.6612</v>
      </c>
      <c r="AA38" s="1">
        <v>3.6612</v>
      </c>
      <c r="AB38" s="29">
        <v>3.6612</v>
      </c>
    </row>
    <row r="39" spans="1:28" x14ac:dyDescent="0.25">
      <c r="A39" s="12"/>
      <c r="B39" s="62"/>
      <c r="C39" s="62"/>
      <c r="D39" t="s">
        <v>11</v>
      </c>
      <c r="E39" s="72" t="s">
        <v>8</v>
      </c>
      <c r="F39"/>
      <c r="G39"/>
      <c r="H39"/>
      <c r="I39"/>
      <c r="J39"/>
      <c r="K39"/>
      <c r="L39"/>
      <c r="M39"/>
      <c r="N39"/>
      <c r="O39"/>
      <c r="P39"/>
      <c r="Q39"/>
      <c r="R39" s="1">
        <v>5.4917999999999996</v>
      </c>
      <c r="S39" s="1">
        <v>5.4917999999999996</v>
      </c>
      <c r="T39" s="1">
        <v>5.4917999999999996</v>
      </c>
      <c r="U39" s="1">
        <v>5.4917999999999996</v>
      </c>
      <c r="V39" s="1">
        <v>5.4917999999999996</v>
      </c>
      <c r="W39" s="1">
        <v>5.4917999999999996</v>
      </c>
      <c r="X39" s="1">
        <v>5.4917999999999996</v>
      </c>
      <c r="Y39" s="1">
        <v>5.4917999999999996</v>
      </c>
      <c r="Z39" s="1">
        <v>5.4917999999999996</v>
      </c>
      <c r="AA39" s="1">
        <v>5.4917999999999996</v>
      </c>
      <c r="AB39" s="29">
        <v>5.4917999999999996</v>
      </c>
    </row>
    <row r="40" spans="1:28" x14ac:dyDescent="0.25">
      <c r="A40" s="12"/>
      <c r="B40" s="62"/>
      <c r="C40" s="62"/>
      <c r="D40" t="s">
        <v>11</v>
      </c>
      <c r="E40" s="72" t="s">
        <v>9</v>
      </c>
      <c r="F40"/>
      <c r="G40"/>
      <c r="H40"/>
      <c r="I40"/>
      <c r="J40"/>
      <c r="K40"/>
      <c r="L40"/>
      <c r="M40"/>
      <c r="N40"/>
      <c r="O40"/>
      <c r="P40"/>
      <c r="Q40"/>
      <c r="R40" s="1">
        <v>7.3224</v>
      </c>
      <c r="S40" s="1">
        <v>7.3224</v>
      </c>
      <c r="T40" s="1">
        <v>7.3224</v>
      </c>
      <c r="U40" s="1">
        <v>7.3224</v>
      </c>
      <c r="V40" s="1">
        <v>7.3224</v>
      </c>
      <c r="W40" s="1">
        <v>7.3224</v>
      </c>
      <c r="X40" s="1">
        <v>7.3224</v>
      </c>
      <c r="Y40" s="1">
        <v>7.3224</v>
      </c>
      <c r="Z40" s="1">
        <v>7.3224</v>
      </c>
      <c r="AA40" s="1">
        <v>7.3224</v>
      </c>
      <c r="AB40" s="29">
        <v>7.3224</v>
      </c>
    </row>
    <row r="41" spans="1:28" x14ac:dyDescent="0.25">
      <c r="A41" s="12"/>
      <c r="B41" s="62"/>
      <c r="C41" s="62"/>
      <c r="D41"/>
      <c r="E41" s="72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 s="13"/>
    </row>
    <row r="42" spans="1:28" ht="15.75" thickBot="1" x14ac:dyDescent="0.3">
      <c r="A42" s="110" t="s">
        <v>260</v>
      </c>
      <c r="B42" s="82" t="s">
        <v>1</v>
      </c>
      <c r="C42" s="82" t="s">
        <v>2</v>
      </c>
      <c r="D42" s="82" t="s">
        <v>3</v>
      </c>
      <c r="E42" s="86" t="s">
        <v>4</v>
      </c>
      <c r="F42" s="82">
        <v>2028</v>
      </c>
      <c r="G42" s="82">
        <v>2029</v>
      </c>
      <c r="H42" s="82">
        <v>2030</v>
      </c>
      <c r="I42" s="82">
        <v>2031</v>
      </c>
      <c r="J42" s="82">
        <v>2032</v>
      </c>
      <c r="K42" s="82">
        <v>2033</v>
      </c>
      <c r="L42" s="82">
        <v>2034</v>
      </c>
      <c r="M42" s="82">
        <v>2035</v>
      </c>
      <c r="N42" s="82">
        <v>2036</v>
      </c>
      <c r="O42" s="82">
        <v>2037</v>
      </c>
      <c r="P42" s="82">
        <v>2038</v>
      </c>
      <c r="Q42" s="82">
        <v>2039</v>
      </c>
      <c r="R42" s="82">
        <v>2040</v>
      </c>
      <c r="S42" s="82">
        <v>2041</v>
      </c>
      <c r="T42" s="82">
        <v>2042</v>
      </c>
      <c r="U42" s="82">
        <v>2043</v>
      </c>
      <c r="V42" s="82">
        <v>2044</v>
      </c>
      <c r="W42" s="82">
        <v>2045</v>
      </c>
      <c r="X42" s="82">
        <v>2046</v>
      </c>
      <c r="Y42" s="82">
        <v>2047</v>
      </c>
      <c r="Z42" s="82">
        <v>2048</v>
      </c>
      <c r="AA42" s="82">
        <v>2049</v>
      </c>
      <c r="AB42" s="111">
        <v>2050</v>
      </c>
    </row>
    <row r="43" spans="1:28" x14ac:dyDescent="0.25">
      <c r="A43" s="12"/>
      <c r="B43" s="62" t="s">
        <v>16</v>
      </c>
      <c r="C43" s="62" t="s">
        <v>5</v>
      </c>
      <c r="D43"/>
      <c r="E43" s="72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 s="13"/>
    </row>
    <row r="44" spans="1:28" x14ac:dyDescent="0.25">
      <c r="A44" s="12"/>
      <c r="B44" s="62"/>
      <c r="C44" s="62"/>
      <c r="D44" t="s">
        <v>6</v>
      </c>
      <c r="E44" s="72" t="s">
        <v>7</v>
      </c>
      <c r="F44"/>
      <c r="G44"/>
      <c r="H44"/>
      <c r="I44"/>
      <c r="J44"/>
      <c r="K44"/>
      <c r="L44"/>
      <c r="M44"/>
      <c r="N44"/>
      <c r="O44"/>
      <c r="P44" s="1">
        <v>64.070999999999998</v>
      </c>
      <c r="Q44" s="1">
        <v>64.070999999999998</v>
      </c>
      <c r="R44"/>
      <c r="S44"/>
      <c r="T44"/>
      <c r="U44"/>
      <c r="V44"/>
      <c r="W44"/>
      <c r="X44"/>
      <c r="Y44"/>
      <c r="Z44"/>
      <c r="AA44"/>
      <c r="AB44" s="13"/>
    </row>
    <row r="45" spans="1:28" x14ac:dyDescent="0.25">
      <c r="A45" s="12"/>
      <c r="B45" s="62"/>
      <c r="C45" s="62"/>
      <c r="D45" t="s">
        <v>6</v>
      </c>
      <c r="E45" s="72" t="s">
        <v>8</v>
      </c>
      <c r="F45"/>
      <c r="G45"/>
      <c r="H45"/>
      <c r="I45"/>
      <c r="J45"/>
      <c r="K45"/>
      <c r="L45"/>
      <c r="M45"/>
      <c r="N45"/>
      <c r="O45"/>
      <c r="P45" s="1">
        <v>64.070999999999998</v>
      </c>
      <c r="Q45" s="1">
        <v>64.070999999999998</v>
      </c>
      <c r="R45"/>
      <c r="S45"/>
      <c r="T45"/>
      <c r="U45"/>
      <c r="V45"/>
      <c r="W45"/>
      <c r="X45"/>
      <c r="Y45"/>
      <c r="Z45"/>
      <c r="AA45"/>
      <c r="AB45" s="13"/>
    </row>
    <row r="46" spans="1:28" x14ac:dyDescent="0.25">
      <c r="A46" s="115"/>
      <c r="B46" s="79"/>
      <c r="C46" s="79"/>
      <c r="D46" s="78" t="s">
        <v>6</v>
      </c>
      <c r="E46" s="80" t="s">
        <v>9</v>
      </c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88">
        <v>81.461699999999993</v>
      </c>
      <c r="Q46" s="88">
        <v>81.461699999999993</v>
      </c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116"/>
    </row>
    <row r="47" spans="1:28" x14ac:dyDescent="0.25">
      <c r="A47" s="12"/>
      <c r="B47" s="62"/>
      <c r="C47" s="62" t="s">
        <v>17</v>
      </c>
      <c r="D47"/>
      <c r="E47" s="72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 s="13"/>
    </row>
    <row r="48" spans="1:28" x14ac:dyDescent="0.25">
      <c r="A48" s="12"/>
      <c r="B48" s="62"/>
      <c r="C48" s="62"/>
      <c r="D48" t="s">
        <v>11</v>
      </c>
      <c r="E48" s="72" t="s">
        <v>7</v>
      </c>
      <c r="F48"/>
      <c r="G48"/>
      <c r="H48"/>
      <c r="I48"/>
      <c r="J48"/>
      <c r="K48"/>
      <c r="L48"/>
      <c r="M48"/>
      <c r="N48"/>
      <c r="O48"/>
      <c r="P48"/>
      <c r="Q48"/>
      <c r="R48" s="1">
        <v>3.6612</v>
      </c>
      <c r="S48" s="1">
        <v>3.6612</v>
      </c>
      <c r="T48" s="1">
        <v>3.6612</v>
      </c>
      <c r="U48" s="1">
        <v>3.6612</v>
      </c>
      <c r="V48" s="1">
        <v>3.6612</v>
      </c>
      <c r="W48" s="1">
        <v>3.6612</v>
      </c>
      <c r="X48" s="1">
        <v>3.6612</v>
      </c>
      <c r="Y48" s="1">
        <v>3.6612</v>
      </c>
      <c r="Z48" s="1">
        <v>3.6612</v>
      </c>
      <c r="AA48" s="1">
        <v>3.6612</v>
      </c>
      <c r="AB48" s="29">
        <v>3.6612</v>
      </c>
    </row>
    <row r="49" spans="1:28" x14ac:dyDescent="0.25">
      <c r="A49" s="12"/>
      <c r="B49" s="62"/>
      <c r="C49" s="62"/>
      <c r="D49" t="s">
        <v>11</v>
      </c>
      <c r="E49" s="72" t="s">
        <v>8</v>
      </c>
      <c r="F49"/>
      <c r="G49"/>
      <c r="H49"/>
      <c r="I49"/>
      <c r="J49"/>
      <c r="K49"/>
      <c r="L49"/>
      <c r="M49"/>
      <c r="N49"/>
      <c r="O49"/>
      <c r="P49"/>
      <c r="Q49"/>
      <c r="R49" s="1">
        <v>5.4917999999999996</v>
      </c>
      <c r="S49" s="1">
        <v>5.4917999999999996</v>
      </c>
      <c r="T49" s="1">
        <v>5.4917999999999996</v>
      </c>
      <c r="U49" s="1">
        <v>5.4917999999999996</v>
      </c>
      <c r="V49" s="1">
        <v>5.4917999999999996</v>
      </c>
      <c r="W49" s="1">
        <v>5.4917999999999996</v>
      </c>
      <c r="X49" s="1">
        <v>5.4917999999999996</v>
      </c>
      <c r="Y49" s="1">
        <v>5.4917999999999996</v>
      </c>
      <c r="Z49" s="1">
        <v>5.4917999999999996</v>
      </c>
      <c r="AA49" s="1">
        <v>5.4917999999999996</v>
      </c>
      <c r="AB49" s="29">
        <v>5.4917999999999996</v>
      </c>
    </row>
    <row r="50" spans="1:28" x14ac:dyDescent="0.25">
      <c r="A50" s="12"/>
      <c r="B50" s="62"/>
      <c r="C50" s="62"/>
      <c r="D50" t="s">
        <v>11</v>
      </c>
      <c r="E50" s="72" t="s">
        <v>9</v>
      </c>
      <c r="F50"/>
      <c r="G50"/>
      <c r="H50"/>
      <c r="I50"/>
      <c r="J50"/>
      <c r="K50"/>
      <c r="L50"/>
      <c r="M50"/>
      <c r="N50"/>
      <c r="O50"/>
      <c r="P50"/>
      <c r="Q50"/>
      <c r="R50" s="1">
        <v>7.3224</v>
      </c>
      <c r="S50" s="1">
        <v>7.3224</v>
      </c>
      <c r="T50" s="1">
        <v>7.3224</v>
      </c>
      <c r="U50" s="1">
        <v>7.3224</v>
      </c>
      <c r="V50" s="1">
        <v>7.3224</v>
      </c>
      <c r="W50" s="1">
        <v>7.3224</v>
      </c>
      <c r="X50" s="1">
        <v>7.3224</v>
      </c>
      <c r="Y50" s="1">
        <v>7.3224</v>
      </c>
      <c r="Z50" s="1">
        <v>7.3224</v>
      </c>
      <c r="AA50" s="1">
        <v>7.3224</v>
      </c>
      <c r="AB50" s="29">
        <v>7.3224</v>
      </c>
    </row>
    <row r="51" spans="1:28" x14ac:dyDescent="0.25">
      <c r="A51" s="12"/>
      <c r="B51" s="62"/>
      <c r="C51" s="62"/>
      <c r="D51"/>
      <c r="E51" s="72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 s="13"/>
    </row>
    <row r="52" spans="1:28" ht="15.75" thickBot="1" x14ac:dyDescent="0.3">
      <c r="A52" s="110" t="s">
        <v>261</v>
      </c>
      <c r="B52" s="82" t="s">
        <v>1</v>
      </c>
      <c r="C52" s="82" t="s">
        <v>2</v>
      </c>
      <c r="D52" s="82" t="s">
        <v>3</v>
      </c>
      <c r="E52" s="86" t="s">
        <v>4</v>
      </c>
      <c r="F52" s="82">
        <v>2028</v>
      </c>
      <c r="G52" s="82">
        <v>2029</v>
      </c>
      <c r="H52" s="82">
        <v>2030</v>
      </c>
      <c r="I52" s="82">
        <v>2031</v>
      </c>
      <c r="J52" s="82">
        <v>2032</v>
      </c>
      <c r="K52" s="82">
        <v>2033</v>
      </c>
      <c r="L52" s="82">
        <v>2034</v>
      </c>
      <c r="M52" s="82">
        <v>2035</v>
      </c>
      <c r="N52" s="82">
        <v>2036</v>
      </c>
      <c r="O52" s="82">
        <v>2037</v>
      </c>
      <c r="P52" s="82">
        <v>2038</v>
      </c>
      <c r="Q52" s="82">
        <v>2039</v>
      </c>
      <c r="R52" s="82">
        <v>2040</v>
      </c>
      <c r="S52" s="82">
        <v>2041</v>
      </c>
      <c r="T52" s="82">
        <v>2042</v>
      </c>
      <c r="U52" s="82">
        <v>2043</v>
      </c>
      <c r="V52" s="82">
        <v>2044</v>
      </c>
      <c r="W52" s="82">
        <v>2045</v>
      </c>
      <c r="X52" s="82">
        <v>2046</v>
      </c>
      <c r="Y52" s="82">
        <v>2047</v>
      </c>
      <c r="Z52" s="82">
        <v>2048</v>
      </c>
      <c r="AA52" s="82">
        <v>2049</v>
      </c>
      <c r="AB52" s="111">
        <v>2050</v>
      </c>
    </row>
    <row r="53" spans="1:28" x14ac:dyDescent="0.25">
      <c r="A53" s="12"/>
      <c r="B53" s="62" t="s">
        <v>16</v>
      </c>
      <c r="C53" s="62" t="s">
        <v>5</v>
      </c>
      <c r="D53"/>
      <c r="E53" s="72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 s="13"/>
    </row>
    <row r="54" spans="1:28" x14ac:dyDescent="0.25">
      <c r="A54" s="12"/>
      <c r="B54" s="62"/>
      <c r="C54" s="62"/>
      <c r="D54" t="s">
        <v>6</v>
      </c>
      <c r="E54" s="72" t="s">
        <v>7</v>
      </c>
      <c r="F54"/>
      <c r="G54"/>
      <c r="H54"/>
      <c r="I54"/>
      <c r="J54"/>
      <c r="K54"/>
      <c r="L54"/>
      <c r="M54"/>
      <c r="N54"/>
      <c r="O54"/>
      <c r="P54" s="1">
        <v>64.070999999999998</v>
      </c>
      <c r="Q54" s="1">
        <v>64.070999999999998</v>
      </c>
      <c r="R54"/>
      <c r="S54"/>
      <c r="T54"/>
      <c r="U54"/>
      <c r="V54"/>
      <c r="W54"/>
      <c r="X54"/>
      <c r="Y54"/>
      <c r="Z54"/>
      <c r="AA54"/>
      <c r="AB54" s="13"/>
    </row>
    <row r="55" spans="1:28" x14ac:dyDescent="0.25">
      <c r="A55" s="12"/>
      <c r="B55" s="62"/>
      <c r="C55" s="62"/>
      <c r="D55" t="s">
        <v>6</v>
      </c>
      <c r="E55" s="72" t="s">
        <v>8</v>
      </c>
      <c r="F55"/>
      <c r="G55"/>
      <c r="H55"/>
      <c r="I55"/>
      <c r="J55"/>
      <c r="K55"/>
      <c r="L55"/>
      <c r="M55"/>
      <c r="N55"/>
      <c r="O55"/>
      <c r="P55" s="1">
        <v>64.070999999999998</v>
      </c>
      <c r="Q55" s="1">
        <v>64.070999999999998</v>
      </c>
      <c r="R55"/>
      <c r="S55"/>
      <c r="T55"/>
      <c r="U55"/>
      <c r="V55"/>
      <c r="W55"/>
      <c r="X55"/>
      <c r="Y55"/>
      <c r="Z55"/>
      <c r="AA55"/>
      <c r="AB55" s="13"/>
    </row>
    <row r="56" spans="1:28" x14ac:dyDescent="0.25">
      <c r="A56" s="115"/>
      <c r="B56" s="79"/>
      <c r="C56" s="79"/>
      <c r="D56" s="78" t="s">
        <v>6</v>
      </c>
      <c r="E56" s="80" t="s">
        <v>9</v>
      </c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88">
        <v>81.461699999999993</v>
      </c>
      <c r="Q56" s="88">
        <v>81.461699999999993</v>
      </c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116"/>
    </row>
    <row r="57" spans="1:28" x14ac:dyDescent="0.25">
      <c r="A57" s="12"/>
      <c r="B57" s="62"/>
      <c r="C57" s="62" t="s">
        <v>17</v>
      </c>
      <c r="D57"/>
      <c r="E57" s="72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 s="13"/>
    </row>
    <row r="58" spans="1:28" x14ac:dyDescent="0.25">
      <c r="A58" s="12"/>
      <c r="B58" s="62"/>
      <c r="C58" s="62"/>
      <c r="D58" t="s">
        <v>11</v>
      </c>
      <c r="E58" s="72" t="s">
        <v>7</v>
      </c>
      <c r="F58"/>
      <c r="G58"/>
      <c r="H58"/>
      <c r="I58"/>
      <c r="J58"/>
      <c r="K58"/>
      <c r="L58"/>
      <c r="M58"/>
      <c r="N58"/>
      <c r="O58"/>
      <c r="P58"/>
      <c r="Q58"/>
      <c r="R58" s="1">
        <v>3.6612</v>
      </c>
      <c r="S58" s="1">
        <v>3.6612</v>
      </c>
      <c r="T58" s="1">
        <v>3.6612</v>
      </c>
      <c r="U58" s="1">
        <v>3.6612</v>
      </c>
      <c r="V58" s="1">
        <v>3.6612</v>
      </c>
      <c r="W58" s="1">
        <v>3.6612</v>
      </c>
      <c r="X58" s="1">
        <v>3.6612</v>
      </c>
      <c r="Y58" s="1">
        <v>3.6612</v>
      </c>
      <c r="Z58" s="1">
        <v>3.6612</v>
      </c>
      <c r="AA58" s="1">
        <v>3.6612</v>
      </c>
      <c r="AB58" s="29">
        <v>3.6612</v>
      </c>
    </row>
    <row r="59" spans="1:28" x14ac:dyDescent="0.25">
      <c r="A59" s="12"/>
      <c r="B59" s="62"/>
      <c r="C59" s="62"/>
      <c r="D59" t="s">
        <v>11</v>
      </c>
      <c r="E59" s="72" t="s">
        <v>8</v>
      </c>
      <c r="F59"/>
      <c r="G59"/>
      <c r="H59"/>
      <c r="I59"/>
      <c r="J59"/>
      <c r="K59"/>
      <c r="L59"/>
      <c r="M59"/>
      <c r="N59"/>
      <c r="O59"/>
      <c r="P59"/>
      <c r="Q59"/>
      <c r="R59" s="1">
        <v>5.4917999999999996</v>
      </c>
      <c r="S59" s="1">
        <v>5.4917999999999996</v>
      </c>
      <c r="T59" s="1">
        <v>5.4917999999999996</v>
      </c>
      <c r="U59" s="1">
        <v>5.4917999999999996</v>
      </c>
      <c r="V59" s="1">
        <v>5.4917999999999996</v>
      </c>
      <c r="W59" s="1">
        <v>5.4917999999999996</v>
      </c>
      <c r="X59" s="1">
        <v>5.4917999999999996</v>
      </c>
      <c r="Y59" s="1">
        <v>5.4917999999999996</v>
      </c>
      <c r="Z59" s="1">
        <v>5.4917999999999996</v>
      </c>
      <c r="AA59" s="1">
        <v>5.4917999999999996</v>
      </c>
      <c r="AB59" s="29">
        <v>5.4917999999999996</v>
      </c>
    </row>
    <row r="60" spans="1:28" x14ac:dyDescent="0.25">
      <c r="A60" s="12"/>
      <c r="B60" s="62"/>
      <c r="C60" s="62"/>
      <c r="D60" t="s">
        <v>11</v>
      </c>
      <c r="E60" s="72" t="s">
        <v>9</v>
      </c>
      <c r="F60"/>
      <c r="G60"/>
      <c r="H60"/>
      <c r="I60"/>
      <c r="J60"/>
      <c r="K60"/>
      <c r="L60"/>
      <c r="M60"/>
      <c r="N60"/>
      <c r="O60"/>
      <c r="P60"/>
      <c r="Q60"/>
      <c r="R60" s="1">
        <v>7.3224</v>
      </c>
      <c r="S60" s="1">
        <v>7.3224</v>
      </c>
      <c r="T60" s="1">
        <v>7.3224</v>
      </c>
      <c r="U60" s="1">
        <v>7.3224</v>
      </c>
      <c r="V60" s="1">
        <v>7.3224</v>
      </c>
      <c r="W60" s="1">
        <v>7.3224</v>
      </c>
      <c r="X60" s="1">
        <v>7.3224</v>
      </c>
      <c r="Y60" s="1">
        <v>7.3224</v>
      </c>
      <c r="Z60" s="1">
        <v>7.3224</v>
      </c>
      <c r="AA60" s="1">
        <v>7.3224</v>
      </c>
      <c r="AB60" s="29">
        <v>7.3224</v>
      </c>
    </row>
    <row r="61" spans="1:28" x14ac:dyDescent="0.25">
      <c r="A61" s="12"/>
      <c r="B61" s="62"/>
      <c r="C61" s="62"/>
      <c r="D61"/>
      <c r="E61" s="72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 s="13"/>
    </row>
    <row r="62" spans="1:28" ht="15.75" thickBot="1" x14ac:dyDescent="0.3">
      <c r="A62" s="110" t="s">
        <v>262</v>
      </c>
      <c r="B62" s="82" t="s">
        <v>1</v>
      </c>
      <c r="C62" s="82" t="s">
        <v>2</v>
      </c>
      <c r="D62" s="82" t="s">
        <v>3</v>
      </c>
      <c r="E62" s="86" t="s">
        <v>4</v>
      </c>
      <c r="F62" s="82">
        <v>2028</v>
      </c>
      <c r="G62" s="82">
        <v>2029</v>
      </c>
      <c r="H62" s="82">
        <v>2030</v>
      </c>
      <c r="I62" s="82">
        <v>2031</v>
      </c>
      <c r="J62" s="82">
        <v>2032</v>
      </c>
      <c r="K62" s="82">
        <v>2033</v>
      </c>
      <c r="L62" s="82">
        <v>2034</v>
      </c>
      <c r="M62" s="82">
        <v>2035</v>
      </c>
      <c r="N62" s="82">
        <v>2036</v>
      </c>
      <c r="O62" s="82">
        <v>2037</v>
      </c>
      <c r="P62" s="82">
        <v>2038</v>
      </c>
      <c r="Q62" s="82">
        <v>2039</v>
      </c>
      <c r="R62" s="82">
        <v>2040</v>
      </c>
      <c r="S62" s="82">
        <v>2041</v>
      </c>
      <c r="T62" s="82">
        <v>2042</v>
      </c>
      <c r="U62" s="82">
        <v>2043</v>
      </c>
      <c r="V62" s="82">
        <v>2044</v>
      </c>
      <c r="W62" s="82">
        <v>2045</v>
      </c>
      <c r="X62" s="82">
        <v>2046</v>
      </c>
      <c r="Y62" s="82">
        <v>2047</v>
      </c>
      <c r="Z62" s="82">
        <v>2048</v>
      </c>
      <c r="AA62" s="82">
        <v>2049</v>
      </c>
      <c r="AB62" s="111">
        <v>2050</v>
      </c>
    </row>
    <row r="63" spans="1:28" x14ac:dyDescent="0.25">
      <c r="A63" s="12"/>
      <c r="B63" s="62" t="s">
        <v>16</v>
      </c>
      <c r="C63" s="62" t="s">
        <v>5</v>
      </c>
      <c r="D63"/>
      <c r="E63" s="72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 s="13"/>
    </row>
    <row r="64" spans="1:28" x14ac:dyDescent="0.25">
      <c r="A64" s="12"/>
      <c r="B64" s="62"/>
      <c r="C64" s="62"/>
      <c r="D64" t="s">
        <v>6</v>
      </c>
      <c r="E64" s="72" t="s">
        <v>7</v>
      </c>
      <c r="F64"/>
      <c r="G64"/>
      <c r="H64"/>
      <c r="I64"/>
      <c r="J64"/>
      <c r="K64"/>
      <c r="L64"/>
      <c r="M64"/>
      <c r="N64"/>
      <c r="O64"/>
      <c r="P64" s="1">
        <v>64.070999999999998</v>
      </c>
      <c r="Q64" s="1">
        <v>64.070999999999998</v>
      </c>
      <c r="R64"/>
      <c r="S64"/>
      <c r="T64"/>
      <c r="U64"/>
      <c r="V64"/>
      <c r="W64"/>
      <c r="X64"/>
      <c r="Y64"/>
      <c r="Z64"/>
      <c r="AA64"/>
      <c r="AB64" s="13"/>
    </row>
    <row r="65" spans="1:28" x14ac:dyDescent="0.25">
      <c r="A65" s="12"/>
      <c r="B65" s="62"/>
      <c r="C65" s="62"/>
      <c r="D65" t="s">
        <v>6</v>
      </c>
      <c r="E65" s="72" t="s">
        <v>8</v>
      </c>
      <c r="F65"/>
      <c r="G65"/>
      <c r="H65"/>
      <c r="I65"/>
      <c r="J65"/>
      <c r="K65"/>
      <c r="L65"/>
      <c r="M65"/>
      <c r="N65"/>
      <c r="O65"/>
      <c r="P65" s="1">
        <v>64.070999999999998</v>
      </c>
      <c r="Q65" s="1">
        <v>64.070999999999998</v>
      </c>
      <c r="R65"/>
      <c r="S65"/>
      <c r="T65"/>
      <c r="U65"/>
      <c r="V65"/>
      <c r="W65"/>
      <c r="X65"/>
      <c r="Y65"/>
      <c r="Z65"/>
      <c r="AA65"/>
      <c r="AB65" s="13"/>
    </row>
    <row r="66" spans="1:28" x14ac:dyDescent="0.25">
      <c r="A66" s="115"/>
      <c r="B66" s="79"/>
      <c r="C66" s="79"/>
      <c r="D66" s="78" t="s">
        <v>6</v>
      </c>
      <c r="E66" s="80" t="s">
        <v>9</v>
      </c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88">
        <v>81.461699999999993</v>
      </c>
      <c r="Q66" s="88">
        <v>81.461699999999993</v>
      </c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116"/>
    </row>
    <row r="67" spans="1:28" x14ac:dyDescent="0.25">
      <c r="A67" s="12"/>
      <c r="B67" s="62"/>
      <c r="C67" s="62" t="s">
        <v>17</v>
      </c>
      <c r="D67"/>
      <c r="E67" s="72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13"/>
    </row>
    <row r="68" spans="1:28" x14ac:dyDescent="0.25">
      <c r="A68" s="12"/>
      <c r="B68" s="62"/>
      <c r="C68" s="62"/>
      <c r="D68" t="s">
        <v>11</v>
      </c>
      <c r="E68" s="72" t="s">
        <v>7</v>
      </c>
      <c r="F68"/>
      <c r="G68"/>
      <c r="H68"/>
      <c r="I68"/>
      <c r="J68"/>
      <c r="K68"/>
      <c r="L68"/>
      <c r="M68"/>
      <c r="N68"/>
      <c r="O68"/>
      <c r="P68"/>
      <c r="Q68"/>
      <c r="R68" s="1">
        <v>3.6612</v>
      </c>
      <c r="S68" s="1">
        <v>3.6612</v>
      </c>
      <c r="T68" s="1">
        <v>3.6612</v>
      </c>
      <c r="U68" s="1">
        <v>3.6612</v>
      </c>
      <c r="V68" s="1">
        <v>3.6612</v>
      </c>
      <c r="W68" s="1">
        <v>3.6612</v>
      </c>
      <c r="X68" s="1">
        <v>3.6612</v>
      </c>
      <c r="Y68" s="1">
        <v>3.6612</v>
      </c>
      <c r="Z68" s="1">
        <v>3.6612</v>
      </c>
      <c r="AA68" s="1">
        <v>3.6612</v>
      </c>
      <c r="AB68" s="29">
        <v>3.6612</v>
      </c>
    </row>
    <row r="69" spans="1:28" x14ac:dyDescent="0.25">
      <c r="A69" s="12"/>
      <c r="B69" s="62"/>
      <c r="C69" s="62"/>
      <c r="D69" t="s">
        <v>11</v>
      </c>
      <c r="E69" s="72" t="s">
        <v>8</v>
      </c>
      <c r="F69"/>
      <c r="G69"/>
      <c r="H69"/>
      <c r="I69"/>
      <c r="J69"/>
      <c r="K69"/>
      <c r="L69"/>
      <c r="M69"/>
      <c r="N69"/>
      <c r="O69"/>
      <c r="P69"/>
      <c r="Q69"/>
      <c r="R69" s="1">
        <v>5.4917999999999996</v>
      </c>
      <c r="S69" s="1">
        <v>5.4917999999999996</v>
      </c>
      <c r="T69" s="1">
        <v>5.4917999999999996</v>
      </c>
      <c r="U69" s="1">
        <v>5.4917999999999996</v>
      </c>
      <c r="V69" s="1">
        <v>5.4917999999999996</v>
      </c>
      <c r="W69" s="1">
        <v>5.4917999999999996</v>
      </c>
      <c r="X69" s="1">
        <v>5.4917999999999996</v>
      </c>
      <c r="Y69" s="1">
        <v>5.4917999999999996</v>
      </c>
      <c r="Z69" s="1">
        <v>5.4917999999999996</v>
      </c>
      <c r="AA69" s="1">
        <v>5.4917999999999996</v>
      </c>
      <c r="AB69" s="29">
        <v>5.4917999999999996</v>
      </c>
    </row>
    <row r="70" spans="1:28" x14ac:dyDescent="0.25">
      <c r="A70" s="12"/>
      <c r="B70" s="62"/>
      <c r="C70" s="62"/>
      <c r="D70" t="s">
        <v>11</v>
      </c>
      <c r="E70" s="72" t="s">
        <v>9</v>
      </c>
      <c r="F70"/>
      <c r="G70"/>
      <c r="H70"/>
      <c r="I70"/>
      <c r="J70"/>
      <c r="K70"/>
      <c r="L70"/>
      <c r="M70"/>
      <c r="N70"/>
      <c r="O70"/>
      <c r="P70"/>
      <c r="Q70"/>
      <c r="R70" s="1">
        <v>7.3224</v>
      </c>
      <c r="S70" s="1">
        <v>7.3224</v>
      </c>
      <c r="T70" s="1">
        <v>7.3224</v>
      </c>
      <c r="U70" s="1">
        <v>7.3224</v>
      </c>
      <c r="V70" s="1">
        <v>7.3224</v>
      </c>
      <c r="W70" s="1">
        <v>7.3224</v>
      </c>
      <c r="X70" s="1">
        <v>7.3224</v>
      </c>
      <c r="Y70" s="1">
        <v>7.3224</v>
      </c>
      <c r="Z70" s="1">
        <v>7.3224</v>
      </c>
      <c r="AA70" s="1">
        <v>7.3224</v>
      </c>
      <c r="AB70" s="29">
        <v>7.3224</v>
      </c>
    </row>
    <row r="71" spans="1:28" x14ac:dyDescent="0.25">
      <c r="A71" s="12"/>
      <c r="B71" s="62"/>
      <c r="C71" s="62"/>
      <c r="D71"/>
      <c r="E71" s="72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 s="13"/>
    </row>
    <row r="72" spans="1:28" ht="15.75" thickBot="1" x14ac:dyDescent="0.3">
      <c r="A72" s="110" t="s">
        <v>111</v>
      </c>
      <c r="B72" s="82" t="s">
        <v>1</v>
      </c>
      <c r="C72" s="82" t="s">
        <v>2</v>
      </c>
      <c r="D72" s="82" t="s">
        <v>3</v>
      </c>
      <c r="E72" s="86" t="s">
        <v>4</v>
      </c>
      <c r="F72" s="82">
        <v>2028</v>
      </c>
      <c r="G72" s="82">
        <v>2029</v>
      </c>
      <c r="H72" s="82">
        <v>2030</v>
      </c>
      <c r="I72" s="82">
        <v>2031</v>
      </c>
      <c r="J72" s="82">
        <v>2032</v>
      </c>
      <c r="K72" s="82">
        <v>2033</v>
      </c>
      <c r="L72" s="82">
        <v>2034</v>
      </c>
      <c r="M72" s="82">
        <v>2035</v>
      </c>
      <c r="N72" s="82">
        <v>2036</v>
      </c>
      <c r="O72" s="82">
        <v>2037</v>
      </c>
      <c r="P72" s="82">
        <v>2038</v>
      </c>
      <c r="Q72" s="82">
        <v>2039</v>
      </c>
      <c r="R72" s="82">
        <v>2040</v>
      </c>
      <c r="S72" s="82">
        <v>2041</v>
      </c>
      <c r="T72" s="82">
        <v>2042</v>
      </c>
      <c r="U72" s="82">
        <v>2043</v>
      </c>
      <c r="V72" s="82">
        <v>2044</v>
      </c>
      <c r="W72" s="82">
        <v>2045</v>
      </c>
      <c r="X72" s="82">
        <v>2046</v>
      </c>
      <c r="Y72" s="82">
        <v>2047</v>
      </c>
      <c r="Z72" s="82">
        <v>2048</v>
      </c>
      <c r="AA72" s="82">
        <v>2049</v>
      </c>
      <c r="AB72" s="111">
        <v>2050</v>
      </c>
    </row>
    <row r="73" spans="1:28" x14ac:dyDescent="0.25">
      <c r="A73" s="12"/>
      <c r="B73" s="62" t="s">
        <v>16</v>
      </c>
      <c r="C73" s="62" t="s">
        <v>5</v>
      </c>
      <c r="D73"/>
      <c r="E73" s="72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13"/>
    </row>
    <row r="74" spans="1:28" x14ac:dyDescent="0.25">
      <c r="A74" s="12"/>
      <c r="B74" s="62"/>
      <c r="C74" s="62"/>
      <c r="D74" t="s">
        <v>6</v>
      </c>
      <c r="E74" s="72" t="s">
        <v>7</v>
      </c>
      <c r="F74"/>
      <c r="G74"/>
      <c r="H74"/>
      <c r="I74"/>
      <c r="J74"/>
      <c r="K74"/>
      <c r="L74"/>
      <c r="M74"/>
      <c r="N74"/>
      <c r="O74"/>
      <c r="P74" s="1">
        <v>64.070999999999998</v>
      </c>
      <c r="Q74" s="1">
        <v>64.070999999999998</v>
      </c>
      <c r="R74"/>
      <c r="S74"/>
      <c r="T74"/>
      <c r="U74"/>
      <c r="V74"/>
      <c r="W74"/>
      <c r="X74"/>
      <c r="Y74"/>
      <c r="Z74"/>
      <c r="AA74"/>
      <c r="AB74" s="13"/>
    </row>
    <row r="75" spans="1:28" x14ac:dyDescent="0.25">
      <c r="A75" s="12"/>
      <c r="B75" s="62"/>
      <c r="C75" s="62"/>
      <c r="D75" t="s">
        <v>6</v>
      </c>
      <c r="E75" s="72" t="s">
        <v>8</v>
      </c>
      <c r="F75"/>
      <c r="G75"/>
      <c r="H75"/>
      <c r="I75"/>
      <c r="J75"/>
      <c r="K75"/>
      <c r="L75"/>
      <c r="M75"/>
      <c r="N75"/>
      <c r="O75"/>
      <c r="P75" s="1">
        <v>64.070999999999998</v>
      </c>
      <c r="Q75" s="1">
        <v>64.070999999999998</v>
      </c>
      <c r="R75"/>
      <c r="S75"/>
      <c r="T75"/>
      <c r="U75"/>
      <c r="V75"/>
      <c r="W75"/>
      <c r="X75"/>
      <c r="Y75"/>
      <c r="Z75"/>
      <c r="AA75"/>
      <c r="AB75" s="13"/>
    </row>
    <row r="76" spans="1:28" x14ac:dyDescent="0.25">
      <c r="A76" s="115"/>
      <c r="B76" s="79"/>
      <c r="C76" s="79"/>
      <c r="D76" s="78" t="s">
        <v>6</v>
      </c>
      <c r="E76" s="80" t="s">
        <v>9</v>
      </c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88">
        <v>81.461699999999993</v>
      </c>
      <c r="Q76" s="88">
        <v>81.461699999999993</v>
      </c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116"/>
    </row>
    <row r="77" spans="1:28" x14ac:dyDescent="0.25">
      <c r="A77" s="12"/>
      <c r="B77" s="62"/>
      <c r="C77" s="62" t="s">
        <v>17</v>
      </c>
      <c r="D77"/>
      <c r="E77" s="72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 s="13"/>
    </row>
    <row r="78" spans="1:28" x14ac:dyDescent="0.25">
      <c r="A78" s="12"/>
      <c r="B78" s="62"/>
      <c r="C78" s="62"/>
      <c r="D78" t="s">
        <v>11</v>
      </c>
      <c r="E78" s="72" t="s">
        <v>7</v>
      </c>
      <c r="F78"/>
      <c r="G78"/>
      <c r="H78"/>
      <c r="I78"/>
      <c r="J78"/>
      <c r="K78"/>
      <c r="L78"/>
      <c r="M78"/>
      <c r="N78"/>
      <c r="O78"/>
      <c r="P78"/>
      <c r="Q78"/>
      <c r="R78" s="1">
        <v>3.6612</v>
      </c>
      <c r="S78" s="1">
        <v>3.6612</v>
      </c>
      <c r="T78" s="1">
        <v>3.6612</v>
      </c>
      <c r="U78" s="1">
        <v>3.6612</v>
      </c>
      <c r="V78" s="1">
        <v>3.6612</v>
      </c>
      <c r="W78" s="1">
        <v>3.6612</v>
      </c>
      <c r="X78" s="1">
        <v>3.6612</v>
      </c>
      <c r="Y78" s="1">
        <v>3.6612</v>
      </c>
      <c r="Z78" s="1">
        <v>3.6612</v>
      </c>
      <c r="AA78" s="1">
        <v>3.6612</v>
      </c>
      <c r="AB78" s="29">
        <v>3.6612</v>
      </c>
    </row>
    <row r="79" spans="1:28" x14ac:dyDescent="0.25">
      <c r="A79" s="12"/>
      <c r="B79" s="62"/>
      <c r="C79" s="62"/>
      <c r="D79" t="s">
        <v>11</v>
      </c>
      <c r="E79" s="72" t="s">
        <v>8</v>
      </c>
      <c r="F79"/>
      <c r="G79"/>
      <c r="H79"/>
      <c r="I79"/>
      <c r="J79"/>
      <c r="K79"/>
      <c r="L79"/>
      <c r="M79"/>
      <c r="N79"/>
      <c r="O79"/>
      <c r="P79"/>
      <c r="Q79"/>
      <c r="R79" s="1">
        <v>5.4917999999999996</v>
      </c>
      <c r="S79" s="1">
        <v>5.4917999999999996</v>
      </c>
      <c r="T79" s="1">
        <v>5.4917999999999996</v>
      </c>
      <c r="U79" s="1">
        <v>5.4917999999999996</v>
      </c>
      <c r="V79" s="1">
        <v>5.4917999999999996</v>
      </c>
      <c r="W79" s="1">
        <v>5.4917999999999996</v>
      </c>
      <c r="X79" s="1">
        <v>5.4917999999999996</v>
      </c>
      <c r="Y79" s="1">
        <v>5.4917999999999996</v>
      </c>
      <c r="Z79" s="1">
        <v>5.4917999999999996</v>
      </c>
      <c r="AA79" s="1">
        <v>5.4917999999999996</v>
      </c>
      <c r="AB79" s="29">
        <v>5.4917999999999996</v>
      </c>
    </row>
    <row r="80" spans="1:28" ht="15.75" thickBot="1" x14ac:dyDescent="0.3">
      <c r="A80" s="14"/>
      <c r="B80" s="77"/>
      <c r="C80" s="77"/>
      <c r="D80" s="15" t="s">
        <v>11</v>
      </c>
      <c r="E80" s="76" t="s">
        <v>9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30">
        <v>7.3224</v>
      </c>
      <c r="S80" s="30">
        <v>7.3224</v>
      </c>
      <c r="T80" s="30">
        <v>7.3224</v>
      </c>
      <c r="U80" s="30">
        <v>7.3224</v>
      </c>
      <c r="V80" s="30">
        <v>7.3224</v>
      </c>
      <c r="W80" s="30">
        <v>7.3224</v>
      </c>
      <c r="X80" s="30">
        <v>7.3224</v>
      </c>
      <c r="Y80" s="30">
        <v>7.3224</v>
      </c>
      <c r="Z80" s="30">
        <v>7.3224</v>
      </c>
      <c r="AA80" s="30">
        <v>7.3224</v>
      </c>
      <c r="AB80" s="31">
        <v>7.3224</v>
      </c>
    </row>
  </sheetData>
  <mergeCells count="1">
    <mergeCell ref="D1:E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13"/>
  <sheetViews>
    <sheetView topLeftCell="B1" zoomScale="80" zoomScaleNormal="80" workbookViewId="0">
      <pane xSplit="4" topLeftCell="G1" activePane="topRight" state="frozen"/>
      <selection activeCell="B1" sqref="B1"/>
      <selection pane="topRight" activeCell="R55" sqref="R55"/>
    </sheetView>
  </sheetViews>
  <sheetFormatPr baseColWidth="10" defaultColWidth="10.85546875" defaultRowHeight="15" x14ac:dyDescent="0.25"/>
  <cols>
    <col min="1" max="1" width="14.42578125" style="92" bestFit="1" customWidth="1"/>
    <col min="2" max="2" width="12.85546875" style="92" bestFit="1" customWidth="1"/>
    <col min="3" max="3" width="15.5703125" style="92" bestFit="1" customWidth="1"/>
    <col min="4" max="6" width="10.85546875" style="92"/>
    <col min="7" max="7" width="11" style="92" bestFit="1" customWidth="1"/>
    <col min="8" max="12" width="12.7109375" style="92" bestFit="1" customWidth="1"/>
    <col min="13" max="13" width="11.5703125" style="92" bestFit="1" customWidth="1"/>
    <col min="14" max="14" width="11.140625" style="92" bestFit="1" customWidth="1"/>
    <col min="15" max="15" width="11.85546875" style="92" bestFit="1" customWidth="1"/>
    <col min="16" max="17" width="11.5703125" style="92" bestFit="1" customWidth="1"/>
    <col min="18" max="20" width="12.5703125" style="92" bestFit="1" customWidth="1"/>
    <col min="21" max="21" width="11.85546875" style="92" bestFit="1" customWidth="1"/>
    <col min="22" max="22" width="11.5703125" style="92" bestFit="1" customWidth="1"/>
    <col min="23" max="28" width="12.28515625" style="92" bestFit="1" customWidth="1"/>
    <col min="29" max="16384" width="10.85546875" style="92"/>
  </cols>
  <sheetData>
    <row r="1" spans="1:28" ht="31.5" customHeight="1" thickBot="1" x14ac:dyDescent="0.3">
      <c r="B1" s="205" t="s">
        <v>424</v>
      </c>
      <c r="C1" s="206"/>
      <c r="D1" s="206"/>
      <c r="E1" s="206"/>
    </row>
    <row r="2" spans="1:28" ht="15.75" thickBot="1" x14ac:dyDescent="0.3">
      <c r="A2" s="98"/>
      <c r="B2" s="99" t="s">
        <v>79</v>
      </c>
      <c r="C2" s="99" t="s">
        <v>2</v>
      </c>
      <c r="D2" s="99" t="s">
        <v>3</v>
      </c>
      <c r="E2" s="114" t="s">
        <v>4</v>
      </c>
      <c r="F2" s="99">
        <v>2028</v>
      </c>
      <c r="G2" s="99">
        <v>2029</v>
      </c>
      <c r="H2" s="99">
        <v>2030</v>
      </c>
      <c r="I2" s="99">
        <v>2031</v>
      </c>
      <c r="J2" s="99">
        <v>2032</v>
      </c>
      <c r="K2" s="99">
        <v>2033</v>
      </c>
      <c r="L2" s="99">
        <v>2034</v>
      </c>
      <c r="M2" s="99">
        <v>2035</v>
      </c>
      <c r="N2" s="99">
        <v>2036</v>
      </c>
      <c r="O2" s="99">
        <v>2037</v>
      </c>
      <c r="P2" s="99">
        <v>2038</v>
      </c>
      <c r="Q2" s="99">
        <v>2039</v>
      </c>
      <c r="R2" s="99">
        <v>2040</v>
      </c>
      <c r="S2" s="99">
        <v>2041</v>
      </c>
      <c r="T2" s="99">
        <v>2042</v>
      </c>
      <c r="U2" s="99">
        <v>2043</v>
      </c>
      <c r="V2" s="99">
        <v>2044</v>
      </c>
      <c r="W2" s="99">
        <v>2045</v>
      </c>
      <c r="X2" s="99">
        <v>2046</v>
      </c>
      <c r="Y2" s="99">
        <v>2047</v>
      </c>
      <c r="Z2" s="99">
        <v>2048</v>
      </c>
      <c r="AA2" s="99">
        <v>2049</v>
      </c>
      <c r="AB2" s="100">
        <v>2050</v>
      </c>
    </row>
    <row r="3" spans="1:28" x14ac:dyDescent="0.25">
      <c r="A3" s="101"/>
      <c r="B3" s="63"/>
      <c r="C3" s="63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02"/>
    </row>
    <row r="4" spans="1:28" x14ac:dyDescent="0.25">
      <c r="A4" s="101"/>
      <c r="B4" s="63"/>
      <c r="C4" s="63"/>
      <c r="D4" s="4" t="s">
        <v>6</v>
      </c>
      <c r="E4" s="4" t="s">
        <v>7</v>
      </c>
      <c r="F4" s="4"/>
      <c r="G4" s="3">
        <v>5.9304755957745785</v>
      </c>
      <c r="H4" s="3">
        <v>24.521375431571261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>
        <v>10.895452927647085</v>
      </c>
      <c r="X4" s="3">
        <v>10.895452927647085</v>
      </c>
      <c r="Y4" s="3">
        <v>10.895452927647085</v>
      </c>
      <c r="Z4" s="3">
        <v>10.895452927647085</v>
      </c>
      <c r="AA4" s="3">
        <v>10.895452927647085</v>
      </c>
      <c r="AB4" s="104">
        <v>10.895452927647085</v>
      </c>
    </row>
    <row r="5" spans="1:28" x14ac:dyDescent="0.25">
      <c r="A5" s="101"/>
      <c r="B5" s="63"/>
      <c r="C5" s="63"/>
      <c r="D5" s="4" t="s">
        <v>6</v>
      </c>
      <c r="E5" s="4" t="s">
        <v>8</v>
      </c>
      <c r="F5" s="4"/>
      <c r="G5" s="3">
        <v>6.9770301126759753</v>
      </c>
      <c r="H5" s="3">
        <v>28.84867697831913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>
        <v>12.818179914878923</v>
      </c>
      <c r="X5" s="3">
        <v>12.818179914878923</v>
      </c>
      <c r="Y5" s="3">
        <v>12.818179914878923</v>
      </c>
      <c r="Z5" s="3">
        <v>12.818179914878923</v>
      </c>
      <c r="AA5" s="3">
        <v>12.818179914878923</v>
      </c>
      <c r="AB5" s="104">
        <v>12.818179914878923</v>
      </c>
    </row>
    <row r="6" spans="1:28" x14ac:dyDescent="0.25">
      <c r="A6" s="117"/>
      <c r="B6" s="90"/>
      <c r="C6" s="90"/>
      <c r="D6" s="89" t="s">
        <v>6</v>
      </c>
      <c r="E6" s="89" t="s">
        <v>9</v>
      </c>
      <c r="F6" s="89"/>
      <c r="G6" s="91">
        <v>8.0235846295773712</v>
      </c>
      <c r="H6" s="91">
        <v>33.175978525066995</v>
      </c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>
        <v>14.74090690211076</v>
      </c>
      <c r="X6" s="91">
        <v>14.74090690211076</v>
      </c>
      <c r="Y6" s="91">
        <v>14.74090690211076</v>
      </c>
      <c r="Z6" s="91">
        <v>14.74090690211076</v>
      </c>
      <c r="AA6" s="91">
        <v>14.74090690211076</v>
      </c>
      <c r="AB6" s="118">
        <v>14.74090690211076</v>
      </c>
    </row>
    <row r="7" spans="1:28" x14ac:dyDescent="0.25">
      <c r="A7" s="101"/>
      <c r="B7" s="63"/>
      <c r="C7" s="63" t="s">
        <v>10</v>
      </c>
      <c r="D7" s="4"/>
      <c r="E7" s="4"/>
      <c r="F7" s="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02"/>
    </row>
    <row r="8" spans="1:28" x14ac:dyDescent="0.25">
      <c r="A8" s="101"/>
      <c r="B8" s="63"/>
      <c r="C8" s="63"/>
      <c r="D8" s="4" t="s">
        <v>11</v>
      </c>
      <c r="E8" s="4" t="s">
        <v>7</v>
      </c>
      <c r="F8" s="4"/>
      <c r="G8" s="3"/>
      <c r="H8" s="3">
        <v>1.5540513447281152</v>
      </c>
      <c r="I8" s="3">
        <v>5.5174791880264342</v>
      </c>
      <c r="J8" s="3">
        <v>5.5174791880264342</v>
      </c>
      <c r="K8" s="3">
        <v>5.5174791880264342</v>
      </c>
      <c r="L8" s="3">
        <v>5.5174791880264342</v>
      </c>
      <c r="M8" s="3"/>
      <c r="N8" s="3"/>
      <c r="O8" s="3"/>
      <c r="P8" s="3"/>
      <c r="Q8" s="3"/>
      <c r="R8" s="3"/>
      <c r="S8" s="3"/>
      <c r="T8" s="3"/>
      <c r="U8" s="3"/>
      <c r="V8" s="3"/>
      <c r="W8" s="3">
        <v>3.0240548749649268</v>
      </c>
      <c r="X8" s="3">
        <v>3.0240548749649268</v>
      </c>
      <c r="Y8" s="3">
        <v>3.0240548749649268</v>
      </c>
      <c r="Z8" s="3">
        <v>3.0240548749649268</v>
      </c>
      <c r="AA8" s="3">
        <v>3.0240548749649268</v>
      </c>
      <c r="AB8" s="104">
        <v>3.0240548749649268</v>
      </c>
    </row>
    <row r="9" spans="1:28" x14ac:dyDescent="0.25">
      <c r="A9" s="101"/>
      <c r="B9" s="63"/>
      <c r="C9" s="63"/>
      <c r="D9" s="4" t="s">
        <v>11</v>
      </c>
      <c r="E9" s="4" t="s">
        <v>8</v>
      </c>
      <c r="F9" s="4"/>
      <c r="G9" s="3"/>
      <c r="H9" s="3">
        <v>1.8282956996801356</v>
      </c>
      <c r="I9" s="3">
        <v>6.4911519859134525</v>
      </c>
      <c r="J9" s="3">
        <v>6.4911519859134525</v>
      </c>
      <c r="K9" s="3">
        <v>6.4911519859134525</v>
      </c>
      <c r="L9" s="3">
        <v>6.4911519859134525</v>
      </c>
      <c r="M9" s="3"/>
      <c r="N9" s="3"/>
      <c r="O9" s="3"/>
      <c r="P9" s="3"/>
      <c r="Q9" s="3"/>
      <c r="R9" s="3"/>
      <c r="S9" s="3"/>
      <c r="T9" s="3"/>
      <c r="U9" s="3"/>
      <c r="V9" s="3"/>
      <c r="W9" s="3">
        <v>3.5577116176057961</v>
      </c>
      <c r="X9" s="3">
        <v>3.5577116176057961</v>
      </c>
      <c r="Y9" s="3">
        <v>3.5577116176057961</v>
      </c>
      <c r="Z9" s="3">
        <v>3.5577116176057961</v>
      </c>
      <c r="AA9" s="3">
        <v>3.5577116176057961</v>
      </c>
      <c r="AB9" s="104">
        <v>3.5577116176057961</v>
      </c>
    </row>
    <row r="10" spans="1:28" x14ac:dyDescent="0.25">
      <c r="A10" s="117"/>
      <c r="B10" s="90"/>
      <c r="C10" s="90"/>
      <c r="D10" s="89" t="s">
        <v>11</v>
      </c>
      <c r="E10" s="89" t="s">
        <v>9</v>
      </c>
      <c r="F10" s="89"/>
      <c r="G10" s="91"/>
      <c r="H10" s="91">
        <v>2.102540054632156</v>
      </c>
      <c r="I10" s="91">
        <v>7.46482478380047</v>
      </c>
      <c r="J10" s="91">
        <v>7.46482478380047</v>
      </c>
      <c r="K10" s="91">
        <v>7.46482478380047</v>
      </c>
      <c r="L10" s="91">
        <v>7.46482478380047</v>
      </c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>
        <v>4.0913683602466655</v>
      </c>
      <c r="X10" s="91">
        <v>4.0913683602466655</v>
      </c>
      <c r="Y10" s="91">
        <v>4.0913683602466655</v>
      </c>
      <c r="Z10" s="91">
        <v>4.0913683602466655</v>
      </c>
      <c r="AA10" s="91">
        <v>4.0913683602466655</v>
      </c>
      <c r="AB10" s="118">
        <v>4.0913683602466655</v>
      </c>
    </row>
    <row r="11" spans="1:28" x14ac:dyDescent="0.25">
      <c r="A11" s="101"/>
      <c r="B11" s="63"/>
      <c r="C11" s="63" t="s">
        <v>12</v>
      </c>
      <c r="D11" s="4"/>
      <c r="E11" s="4"/>
      <c r="F11" s="4"/>
      <c r="G11" s="3"/>
      <c r="H11" s="3"/>
      <c r="I11" s="3"/>
      <c r="J11" s="3"/>
      <c r="K11" s="3"/>
      <c r="L11" s="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102"/>
    </row>
    <row r="12" spans="1:28" x14ac:dyDescent="0.25">
      <c r="A12" s="101"/>
      <c r="B12" s="63"/>
      <c r="C12" s="63"/>
      <c r="D12" s="4" t="s">
        <v>13</v>
      </c>
      <c r="E12" s="4" t="s">
        <v>7</v>
      </c>
      <c r="F12" s="4"/>
      <c r="G12" s="3"/>
      <c r="H12" s="164">
        <v>9202.0120200000001</v>
      </c>
      <c r="I12" s="164">
        <v>53764.736040000003</v>
      </c>
      <c r="J12" s="164">
        <v>53764.736040000003</v>
      </c>
      <c r="K12" s="164">
        <v>53764.736040000003</v>
      </c>
      <c r="L12" s="164">
        <v>53764.736040000003</v>
      </c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>
        <v>15948.551999999998</v>
      </c>
      <c r="X12" s="164">
        <v>15948.551999999998</v>
      </c>
      <c r="Y12" s="164">
        <v>15948.551999999998</v>
      </c>
      <c r="Z12" s="164">
        <v>15948.551999999998</v>
      </c>
      <c r="AA12" s="164">
        <v>15948.551999999998</v>
      </c>
      <c r="AB12" s="165">
        <v>15948.551999999998</v>
      </c>
    </row>
    <row r="13" spans="1:28" x14ac:dyDescent="0.25">
      <c r="A13" s="101"/>
      <c r="B13" s="63"/>
      <c r="C13" s="63"/>
      <c r="D13" s="4" t="s">
        <v>13</v>
      </c>
      <c r="E13" s="4" t="s">
        <v>8</v>
      </c>
      <c r="F13" s="4"/>
      <c r="G13" s="3"/>
      <c r="H13" s="164">
        <v>9202.0120200000001</v>
      </c>
      <c r="I13" s="164">
        <v>53764.736040000003</v>
      </c>
      <c r="J13" s="164">
        <v>53764.736040000003</v>
      </c>
      <c r="K13" s="164">
        <v>53764.736040000003</v>
      </c>
      <c r="L13" s="164">
        <v>53764.736040000003</v>
      </c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>
        <v>15948.551999999998</v>
      </c>
      <c r="X13" s="164">
        <v>15948.551999999998</v>
      </c>
      <c r="Y13" s="164">
        <v>15948.551999999998</v>
      </c>
      <c r="Z13" s="164">
        <v>15948.551999999998</v>
      </c>
      <c r="AA13" s="164">
        <v>15948.551999999998</v>
      </c>
      <c r="AB13" s="165">
        <v>15948.551999999998</v>
      </c>
    </row>
    <row r="14" spans="1:28" x14ac:dyDescent="0.25">
      <c r="A14" s="101"/>
      <c r="B14" s="63"/>
      <c r="C14" s="63"/>
      <c r="D14" s="4" t="s">
        <v>13</v>
      </c>
      <c r="E14" s="4" t="s">
        <v>9</v>
      </c>
      <c r="F14" s="4"/>
      <c r="G14" s="3"/>
      <c r="H14" s="164">
        <v>9202.0120200000001</v>
      </c>
      <c r="I14" s="164">
        <v>53764.736040000003</v>
      </c>
      <c r="J14" s="164">
        <v>53764.736040000003</v>
      </c>
      <c r="K14" s="164">
        <v>53764.736040000003</v>
      </c>
      <c r="L14" s="164">
        <v>53764.736040000003</v>
      </c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>
        <v>15948.551999999998</v>
      </c>
      <c r="X14" s="164">
        <v>15948.551999999998</v>
      </c>
      <c r="Y14" s="164">
        <v>15948.551999999998</v>
      </c>
      <c r="Z14" s="164">
        <v>15948.551999999998</v>
      </c>
      <c r="AA14" s="164">
        <v>15948.551999999998</v>
      </c>
      <c r="AB14" s="165">
        <v>15948.551999999998</v>
      </c>
    </row>
    <row r="15" spans="1:28" x14ac:dyDescent="0.25">
      <c r="A15" s="101"/>
      <c r="B15" s="63"/>
      <c r="C15" s="6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02"/>
    </row>
    <row r="16" spans="1:28" ht="15.75" thickBot="1" x14ac:dyDescent="0.3">
      <c r="A16" s="110"/>
      <c r="B16" s="82" t="s">
        <v>256</v>
      </c>
      <c r="C16" s="82" t="s">
        <v>2</v>
      </c>
      <c r="D16" s="82" t="s">
        <v>3</v>
      </c>
      <c r="E16" s="86" t="s">
        <v>4</v>
      </c>
      <c r="F16" s="82">
        <v>2028</v>
      </c>
      <c r="G16" s="82">
        <v>2029</v>
      </c>
      <c r="H16" s="82">
        <v>2030</v>
      </c>
      <c r="I16" s="82">
        <v>2031</v>
      </c>
      <c r="J16" s="82">
        <v>2032</v>
      </c>
      <c r="K16" s="82">
        <v>2033</v>
      </c>
      <c r="L16" s="82">
        <v>2034</v>
      </c>
      <c r="M16" s="82">
        <v>2035</v>
      </c>
      <c r="N16" s="82">
        <v>2036</v>
      </c>
      <c r="O16" s="82">
        <v>2037</v>
      </c>
      <c r="P16" s="82">
        <v>2038</v>
      </c>
      <c r="Q16" s="82">
        <v>2039</v>
      </c>
      <c r="R16" s="82">
        <v>2040</v>
      </c>
      <c r="S16" s="82">
        <v>2041</v>
      </c>
      <c r="T16" s="82">
        <v>2042</v>
      </c>
      <c r="U16" s="82">
        <v>2043</v>
      </c>
      <c r="V16" s="82">
        <v>2044</v>
      </c>
      <c r="W16" s="82">
        <v>2045</v>
      </c>
      <c r="X16" s="82">
        <v>2046</v>
      </c>
      <c r="Y16" s="82">
        <v>2047</v>
      </c>
      <c r="Z16" s="82">
        <v>2048</v>
      </c>
      <c r="AA16" s="82">
        <v>2049</v>
      </c>
      <c r="AB16" s="111">
        <v>2050</v>
      </c>
    </row>
    <row r="17" spans="1:28" x14ac:dyDescent="0.25">
      <c r="A17" s="101"/>
      <c r="B17" s="63"/>
      <c r="C17" s="63" t="s">
        <v>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102"/>
    </row>
    <row r="18" spans="1:28" x14ac:dyDescent="0.25">
      <c r="A18" s="101"/>
      <c r="B18" s="63"/>
      <c r="C18" s="63"/>
      <c r="D18" s="4" t="s">
        <v>6</v>
      </c>
      <c r="E18" s="4" t="s">
        <v>7</v>
      </c>
      <c r="F18" s="4"/>
      <c r="G18" s="3">
        <v>5.9304755957745785</v>
      </c>
      <c r="H18" s="3">
        <v>24.521375431571261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>
        <v>10.895452927647085</v>
      </c>
      <c r="X18" s="3">
        <v>10.895452927647085</v>
      </c>
      <c r="Y18" s="3">
        <v>10.895452927647085</v>
      </c>
      <c r="Z18" s="3">
        <v>10.895452927647085</v>
      </c>
      <c r="AA18" s="3">
        <v>10.895452927647085</v>
      </c>
      <c r="AB18" s="104">
        <v>10.895452927647085</v>
      </c>
    </row>
    <row r="19" spans="1:28" x14ac:dyDescent="0.25">
      <c r="A19" s="101"/>
      <c r="B19" s="63"/>
      <c r="C19" s="63"/>
      <c r="D19" s="4" t="s">
        <v>6</v>
      </c>
      <c r="E19" s="4" t="s">
        <v>8</v>
      </c>
      <c r="F19" s="4"/>
      <c r="G19" s="3">
        <v>6.9770301126759753</v>
      </c>
      <c r="H19" s="3">
        <v>28.84867697831913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>
        <v>12.818179914878923</v>
      </c>
      <c r="X19" s="3">
        <v>12.818179914878923</v>
      </c>
      <c r="Y19" s="3">
        <v>12.818179914878923</v>
      </c>
      <c r="Z19" s="3">
        <v>12.818179914878923</v>
      </c>
      <c r="AA19" s="3">
        <v>12.818179914878923</v>
      </c>
      <c r="AB19" s="104">
        <v>12.818179914878923</v>
      </c>
    </row>
    <row r="20" spans="1:28" x14ac:dyDescent="0.25">
      <c r="A20" s="117"/>
      <c r="B20" s="90"/>
      <c r="C20" s="90"/>
      <c r="D20" s="89" t="s">
        <v>6</v>
      </c>
      <c r="E20" s="89" t="s">
        <v>9</v>
      </c>
      <c r="F20" s="89"/>
      <c r="G20" s="91">
        <v>8.0235846295773712</v>
      </c>
      <c r="H20" s="91">
        <v>33.175978525066995</v>
      </c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>
        <v>14.74090690211076</v>
      </c>
      <c r="X20" s="91">
        <v>14.74090690211076</v>
      </c>
      <c r="Y20" s="91">
        <v>14.74090690211076</v>
      </c>
      <c r="Z20" s="91">
        <v>14.74090690211076</v>
      </c>
      <c r="AA20" s="91">
        <v>14.74090690211076</v>
      </c>
      <c r="AB20" s="118">
        <v>14.74090690211076</v>
      </c>
    </row>
    <row r="21" spans="1:28" x14ac:dyDescent="0.25">
      <c r="A21" s="101"/>
      <c r="B21" s="63"/>
      <c r="C21" s="63" t="s">
        <v>10</v>
      </c>
      <c r="D21" s="4"/>
      <c r="E21" s="4"/>
      <c r="F21" s="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102"/>
    </row>
    <row r="22" spans="1:28" x14ac:dyDescent="0.25">
      <c r="A22" s="101"/>
      <c r="B22" s="63"/>
      <c r="C22" s="63"/>
      <c r="D22" s="4" t="s">
        <v>11</v>
      </c>
      <c r="E22" s="4" t="s">
        <v>7</v>
      </c>
      <c r="F22" s="4"/>
      <c r="G22" s="3"/>
      <c r="H22" s="3">
        <v>1.5540513447281152</v>
      </c>
      <c r="I22" s="3">
        <v>5.5174791880264342</v>
      </c>
      <c r="J22" s="3">
        <v>5.5174791880264342</v>
      </c>
      <c r="K22" s="3">
        <v>5.5174791880264342</v>
      </c>
      <c r="L22" s="3">
        <v>5.5174791880264342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>
        <v>3.0240548749649268</v>
      </c>
      <c r="X22" s="3">
        <v>3.0240548749649268</v>
      </c>
      <c r="Y22" s="3">
        <v>3.0240548749649268</v>
      </c>
      <c r="Z22" s="3">
        <v>3.0240548749649268</v>
      </c>
      <c r="AA22" s="3">
        <v>3.0240548749649268</v>
      </c>
      <c r="AB22" s="104">
        <v>3.0240548749649268</v>
      </c>
    </row>
    <row r="23" spans="1:28" x14ac:dyDescent="0.25">
      <c r="A23" s="101"/>
      <c r="B23" s="63"/>
      <c r="C23" s="63"/>
      <c r="D23" s="4" t="s">
        <v>11</v>
      </c>
      <c r="E23" s="4" t="s">
        <v>8</v>
      </c>
      <c r="F23" s="4"/>
      <c r="G23" s="3"/>
      <c r="H23" s="3">
        <v>1.8282956996801356</v>
      </c>
      <c r="I23" s="3">
        <v>6.4911519859134525</v>
      </c>
      <c r="J23" s="3">
        <v>6.4911519859134525</v>
      </c>
      <c r="K23" s="3">
        <v>6.4911519859134525</v>
      </c>
      <c r="L23" s="3">
        <v>6.4911519859134525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>
        <v>3.5577116176057961</v>
      </c>
      <c r="X23" s="3">
        <v>3.5577116176057961</v>
      </c>
      <c r="Y23" s="3">
        <v>3.5577116176057961</v>
      </c>
      <c r="Z23" s="3">
        <v>3.5577116176057961</v>
      </c>
      <c r="AA23" s="3">
        <v>3.5577116176057961</v>
      </c>
      <c r="AB23" s="104">
        <v>3.5577116176057961</v>
      </c>
    </row>
    <row r="24" spans="1:28" x14ac:dyDescent="0.25">
      <c r="A24" s="117"/>
      <c r="B24" s="90"/>
      <c r="C24" s="90"/>
      <c r="D24" s="89" t="s">
        <v>11</v>
      </c>
      <c r="E24" s="89" t="s">
        <v>9</v>
      </c>
      <c r="F24" s="89"/>
      <c r="G24" s="91"/>
      <c r="H24" s="91">
        <v>2.102540054632156</v>
      </c>
      <c r="I24" s="91">
        <v>7.46482478380047</v>
      </c>
      <c r="J24" s="91">
        <v>7.46482478380047</v>
      </c>
      <c r="K24" s="91">
        <v>7.46482478380047</v>
      </c>
      <c r="L24" s="91">
        <v>7.46482478380047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>
        <v>4.0913683602466655</v>
      </c>
      <c r="X24" s="91">
        <v>4.0913683602466655</v>
      </c>
      <c r="Y24" s="91">
        <v>4.0913683602466655</v>
      </c>
      <c r="Z24" s="91">
        <v>4.0913683602466655</v>
      </c>
      <c r="AA24" s="91">
        <v>4.0913683602466655</v>
      </c>
      <c r="AB24" s="118">
        <v>4.0913683602466655</v>
      </c>
    </row>
    <row r="25" spans="1:28" x14ac:dyDescent="0.25">
      <c r="A25" s="101"/>
      <c r="B25" s="63"/>
      <c r="C25" s="63" t="s">
        <v>12</v>
      </c>
      <c r="D25" s="4"/>
      <c r="E25" s="4"/>
      <c r="F25" s="4"/>
      <c r="G25" s="3"/>
      <c r="H25" s="3"/>
      <c r="I25" s="3"/>
      <c r="J25" s="3"/>
      <c r="K25" s="3"/>
      <c r="L25" s="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102"/>
    </row>
    <row r="26" spans="1:28" x14ac:dyDescent="0.25">
      <c r="A26" s="101"/>
      <c r="B26" s="63"/>
      <c r="C26" s="63"/>
      <c r="D26" s="4" t="s">
        <v>13</v>
      </c>
      <c r="E26" s="4" t="s">
        <v>7</v>
      </c>
      <c r="F26" s="4"/>
      <c r="G26" s="3"/>
      <c r="H26" s="164">
        <v>9202.0120200000001</v>
      </c>
      <c r="I26" s="164">
        <v>53764.736040000003</v>
      </c>
      <c r="J26" s="164">
        <v>53764.736040000003</v>
      </c>
      <c r="K26" s="164">
        <v>53764.736040000003</v>
      </c>
      <c r="L26" s="164">
        <v>53764.736040000003</v>
      </c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>
        <v>15948.551999999998</v>
      </c>
      <c r="X26" s="164">
        <v>15948.551999999998</v>
      </c>
      <c r="Y26" s="164">
        <v>15948.551999999998</v>
      </c>
      <c r="Z26" s="164">
        <v>15948.551999999998</v>
      </c>
      <c r="AA26" s="164">
        <v>15948.551999999998</v>
      </c>
      <c r="AB26" s="165">
        <v>15948.551999999998</v>
      </c>
    </row>
    <row r="27" spans="1:28" x14ac:dyDescent="0.25">
      <c r="A27" s="101"/>
      <c r="B27" s="63"/>
      <c r="C27" s="63"/>
      <c r="D27" s="4" t="s">
        <v>13</v>
      </c>
      <c r="E27" s="4" t="s">
        <v>8</v>
      </c>
      <c r="F27" s="4"/>
      <c r="G27" s="3"/>
      <c r="H27" s="164">
        <v>9202.0120200000001</v>
      </c>
      <c r="I27" s="164">
        <v>53764.736040000003</v>
      </c>
      <c r="J27" s="164">
        <v>53764.736040000003</v>
      </c>
      <c r="K27" s="164">
        <v>53764.736040000003</v>
      </c>
      <c r="L27" s="164">
        <v>53764.736040000003</v>
      </c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>
        <v>15948.551999999998</v>
      </c>
      <c r="X27" s="164">
        <v>15948.551999999998</v>
      </c>
      <c r="Y27" s="164">
        <v>15948.551999999998</v>
      </c>
      <c r="Z27" s="164">
        <v>15948.551999999998</v>
      </c>
      <c r="AA27" s="164">
        <v>15948.551999999998</v>
      </c>
      <c r="AB27" s="165">
        <v>15948.551999999998</v>
      </c>
    </row>
    <row r="28" spans="1:28" x14ac:dyDescent="0.25">
      <c r="A28" s="101"/>
      <c r="B28" s="63"/>
      <c r="C28" s="63"/>
      <c r="D28" s="4" t="s">
        <v>13</v>
      </c>
      <c r="E28" s="4" t="s">
        <v>9</v>
      </c>
      <c r="F28" s="4"/>
      <c r="G28" s="3"/>
      <c r="H28" s="164">
        <v>9202.0120200000001</v>
      </c>
      <c r="I28" s="164">
        <v>53764.736040000003</v>
      </c>
      <c r="J28" s="164">
        <v>53764.736040000003</v>
      </c>
      <c r="K28" s="164">
        <v>53764.736040000003</v>
      </c>
      <c r="L28" s="164">
        <v>53764.736040000003</v>
      </c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>
        <v>15948.551999999998</v>
      </c>
      <c r="X28" s="164">
        <v>15948.551999999998</v>
      </c>
      <c r="Y28" s="164">
        <v>15948.551999999998</v>
      </c>
      <c r="Z28" s="164">
        <v>15948.551999999998</v>
      </c>
      <c r="AA28" s="164">
        <v>15948.551999999998</v>
      </c>
      <c r="AB28" s="165">
        <v>15948.551999999998</v>
      </c>
    </row>
    <row r="29" spans="1:28" x14ac:dyDescent="0.25">
      <c r="A29" s="101"/>
      <c r="B29" s="63"/>
      <c r="C29" s="6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102"/>
    </row>
    <row r="30" spans="1:28" ht="15.75" thickBot="1" x14ac:dyDescent="0.3">
      <c r="A30" s="110"/>
      <c r="B30" s="82" t="s">
        <v>257</v>
      </c>
      <c r="C30" s="82" t="s">
        <v>2</v>
      </c>
      <c r="D30" s="82" t="s">
        <v>3</v>
      </c>
      <c r="E30" s="86" t="s">
        <v>4</v>
      </c>
      <c r="F30" s="82">
        <v>2028</v>
      </c>
      <c r="G30" s="82">
        <v>2029</v>
      </c>
      <c r="H30" s="82">
        <v>2030</v>
      </c>
      <c r="I30" s="82">
        <v>2031</v>
      </c>
      <c r="J30" s="82">
        <v>2032</v>
      </c>
      <c r="K30" s="82">
        <v>2033</v>
      </c>
      <c r="L30" s="82">
        <v>2034</v>
      </c>
      <c r="M30" s="82">
        <v>2035</v>
      </c>
      <c r="N30" s="82">
        <v>2036</v>
      </c>
      <c r="O30" s="82">
        <v>2037</v>
      </c>
      <c r="P30" s="82">
        <v>2038</v>
      </c>
      <c r="Q30" s="82">
        <v>2039</v>
      </c>
      <c r="R30" s="82">
        <v>2040</v>
      </c>
      <c r="S30" s="82">
        <v>2041</v>
      </c>
      <c r="T30" s="82">
        <v>2042</v>
      </c>
      <c r="U30" s="82">
        <v>2043</v>
      </c>
      <c r="V30" s="82">
        <v>2044</v>
      </c>
      <c r="W30" s="82">
        <v>2045</v>
      </c>
      <c r="X30" s="82">
        <v>2046</v>
      </c>
      <c r="Y30" s="82">
        <v>2047</v>
      </c>
      <c r="Z30" s="82">
        <v>2048</v>
      </c>
      <c r="AA30" s="82">
        <v>2049</v>
      </c>
      <c r="AB30" s="111">
        <v>2050</v>
      </c>
    </row>
    <row r="31" spans="1:28" x14ac:dyDescent="0.25">
      <c r="A31" s="101"/>
      <c r="B31" s="63"/>
      <c r="C31" s="63" t="s">
        <v>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102"/>
    </row>
    <row r="32" spans="1:28" x14ac:dyDescent="0.25">
      <c r="A32" s="101"/>
      <c r="B32" s="63"/>
      <c r="C32" s="63"/>
      <c r="D32" s="4" t="s">
        <v>6</v>
      </c>
      <c r="E32" s="4" t="s">
        <v>7</v>
      </c>
      <c r="F32" s="4"/>
      <c r="G32" s="3">
        <v>5.9304755957745785</v>
      </c>
      <c r="H32" s="3">
        <v>24.521375431571261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>
        <v>10.895452927647085</v>
      </c>
      <c r="X32" s="3">
        <v>10.895452927647085</v>
      </c>
      <c r="Y32" s="3">
        <v>10.895452927647085</v>
      </c>
      <c r="Z32" s="3">
        <v>10.895452927647085</v>
      </c>
      <c r="AA32" s="3">
        <v>10.895452927647085</v>
      </c>
      <c r="AB32" s="104">
        <v>10.895452927647085</v>
      </c>
    </row>
    <row r="33" spans="1:28" x14ac:dyDescent="0.25">
      <c r="A33" s="101"/>
      <c r="B33" s="63"/>
      <c r="C33" s="63"/>
      <c r="D33" s="4" t="s">
        <v>6</v>
      </c>
      <c r="E33" s="4" t="s">
        <v>8</v>
      </c>
      <c r="F33" s="4"/>
      <c r="G33" s="3">
        <v>6.9770301126759753</v>
      </c>
      <c r="H33" s="3">
        <v>28.84867697831913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>
        <v>12.818179914878923</v>
      </c>
      <c r="X33" s="3">
        <v>12.818179914878923</v>
      </c>
      <c r="Y33" s="3">
        <v>12.818179914878923</v>
      </c>
      <c r="Z33" s="3">
        <v>12.818179914878923</v>
      </c>
      <c r="AA33" s="3">
        <v>12.818179914878923</v>
      </c>
      <c r="AB33" s="104">
        <v>12.818179914878923</v>
      </c>
    </row>
    <row r="34" spans="1:28" x14ac:dyDescent="0.25">
      <c r="A34" s="117"/>
      <c r="B34" s="90"/>
      <c r="C34" s="90"/>
      <c r="D34" s="89" t="s">
        <v>6</v>
      </c>
      <c r="E34" s="89" t="s">
        <v>9</v>
      </c>
      <c r="F34" s="89"/>
      <c r="G34" s="91">
        <v>8.0235846295773712</v>
      </c>
      <c r="H34" s="91">
        <v>33.175978525066995</v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>
        <v>14.74090690211076</v>
      </c>
      <c r="X34" s="91">
        <v>14.74090690211076</v>
      </c>
      <c r="Y34" s="91">
        <v>14.74090690211076</v>
      </c>
      <c r="Z34" s="91">
        <v>14.74090690211076</v>
      </c>
      <c r="AA34" s="91">
        <v>14.74090690211076</v>
      </c>
      <c r="AB34" s="118">
        <v>14.74090690211076</v>
      </c>
    </row>
    <row r="35" spans="1:28" x14ac:dyDescent="0.25">
      <c r="A35" s="101"/>
      <c r="B35" s="63"/>
      <c r="C35" s="63" t="s">
        <v>10</v>
      </c>
      <c r="D35" s="4"/>
      <c r="E35" s="4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102"/>
    </row>
    <row r="36" spans="1:28" x14ac:dyDescent="0.25">
      <c r="A36" s="101"/>
      <c r="B36" s="63"/>
      <c r="C36" s="63"/>
      <c r="D36" s="4" t="s">
        <v>11</v>
      </c>
      <c r="E36" s="4" t="s">
        <v>7</v>
      </c>
      <c r="F36" s="4"/>
      <c r="G36" s="3"/>
      <c r="H36" s="3">
        <v>1.5540513447281152</v>
      </c>
      <c r="I36" s="3">
        <v>5.5174791880264342</v>
      </c>
      <c r="J36" s="3">
        <v>5.5174791880264342</v>
      </c>
      <c r="K36" s="3">
        <v>5.5174791880264342</v>
      </c>
      <c r="L36" s="3">
        <v>5.5174791880264342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>
        <v>3.0240548749649268</v>
      </c>
      <c r="X36" s="3">
        <v>3.0240548749649268</v>
      </c>
      <c r="Y36" s="3">
        <v>3.0240548749649268</v>
      </c>
      <c r="Z36" s="3">
        <v>3.0240548749649268</v>
      </c>
      <c r="AA36" s="3">
        <v>3.0240548749649268</v>
      </c>
      <c r="AB36" s="104">
        <v>3.0240548749649268</v>
      </c>
    </row>
    <row r="37" spans="1:28" x14ac:dyDescent="0.25">
      <c r="A37" s="101"/>
      <c r="B37" s="63"/>
      <c r="C37" s="63"/>
      <c r="D37" s="4" t="s">
        <v>11</v>
      </c>
      <c r="E37" s="4" t="s">
        <v>8</v>
      </c>
      <c r="F37" s="4"/>
      <c r="G37" s="3"/>
      <c r="H37" s="3">
        <v>1.8282956996801356</v>
      </c>
      <c r="I37" s="3">
        <v>6.4911519859134525</v>
      </c>
      <c r="J37" s="3">
        <v>6.4911519859134525</v>
      </c>
      <c r="K37" s="3">
        <v>6.4911519859134525</v>
      </c>
      <c r="L37" s="3">
        <v>6.4911519859134525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>
        <v>3.5577116176057961</v>
      </c>
      <c r="X37" s="3">
        <v>3.5577116176057961</v>
      </c>
      <c r="Y37" s="3">
        <v>3.5577116176057961</v>
      </c>
      <c r="Z37" s="3">
        <v>3.5577116176057961</v>
      </c>
      <c r="AA37" s="3">
        <v>3.5577116176057961</v>
      </c>
      <c r="AB37" s="104">
        <v>3.5577116176057961</v>
      </c>
    </row>
    <row r="38" spans="1:28" x14ac:dyDescent="0.25">
      <c r="A38" s="117"/>
      <c r="B38" s="90"/>
      <c r="C38" s="90"/>
      <c r="D38" s="89" t="s">
        <v>11</v>
      </c>
      <c r="E38" s="89" t="s">
        <v>9</v>
      </c>
      <c r="F38" s="89"/>
      <c r="G38" s="91"/>
      <c r="H38" s="91">
        <v>2.102540054632156</v>
      </c>
      <c r="I38" s="91">
        <v>7.46482478380047</v>
      </c>
      <c r="J38" s="91">
        <v>7.46482478380047</v>
      </c>
      <c r="K38" s="91">
        <v>7.46482478380047</v>
      </c>
      <c r="L38" s="91">
        <v>7.46482478380047</v>
      </c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>
        <v>4.0913683602466655</v>
      </c>
      <c r="X38" s="91">
        <v>4.0913683602466655</v>
      </c>
      <c r="Y38" s="91">
        <v>4.0913683602466655</v>
      </c>
      <c r="Z38" s="91">
        <v>4.0913683602466655</v>
      </c>
      <c r="AA38" s="91">
        <v>4.0913683602466655</v>
      </c>
      <c r="AB38" s="118">
        <v>4.0913683602466655</v>
      </c>
    </row>
    <row r="39" spans="1:28" x14ac:dyDescent="0.25">
      <c r="A39" s="101"/>
      <c r="B39" s="63"/>
      <c r="C39" s="63" t="s">
        <v>12</v>
      </c>
      <c r="D39" s="4"/>
      <c r="E39" s="4"/>
      <c r="F39" s="4"/>
      <c r="G39" s="3"/>
      <c r="H39" s="3"/>
      <c r="I39" s="3"/>
      <c r="J39" s="3"/>
      <c r="K39" s="3"/>
      <c r="L39" s="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102"/>
    </row>
    <row r="40" spans="1:28" x14ac:dyDescent="0.25">
      <c r="A40" s="101"/>
      <c r="B40" s="63"/>
      <c r="C40" s="63"/>
      <c r="D40" s="4" t="s">
        <v>13</v>
      </c>
      <c r="E40" s="4" t="s">
        <v>7</v>
      </c>
      <c r="F40" s="4"/>
      <c r="G40" s="3"/>
      <c r="H40" s="164">
        <v>9202.0120200000001</v>
      </c>
      <c r="I40" s="164">
        <v>53764.736040000003</v>
      </c>
      <c r="J40" s="164">
        <v>53764.736040000003</v>
      </c>
      <c r="K40" s="164">
        <v>53764.736040000003</v>
      </c>
      <c r="L40" s="164">
        <v>53764.736040000003</v>
      </c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>
        <v>15948.551999999998</v>
      </c>
      <c r="X40" s="164">
        <v>15948.551999999998</v>
      </c>
      <c r="Y40" s="164">
        <v>15948.551999999998</v>
      </c>
      <c r="Z40" s="164">
        <v>15948.551999999998</v>
      </c>
      <c r="AA40" s="164">
        <v>15948.551999999998</v>
      </c>
      <c r="AB40" s="165">
        <v>15948.551999999998</v>
      </c>
    </row>
    <row r="41" spans="1:28" x14ac:dyDescent="0.25">
      <c r="A41" s="101"/>
      <c r="B41" s="63"/>
      <c r="C41" s="63"/>
      <c r="D41" s="4" t="s">
        <v>13</v>
      </c>
      <c r="E41" s="4" t="s">
        <v>8</v>
      </c>
      <c r="F41" s="4"/>
      <c r="G41" s="3"/>
      <c r="H41" s="164">
        <v>9202.0120200000001</v>
      </c>
      <c r="I41" s="164">
        <v>53764.736040000003</v>
      </c>
      <c r="J41" s="164">
        <v>53764.736040000003</v>
      </c>
      <c r="K41" s="164">
        <v>53764.736040000003</v>
      </c>
      <c r="L41" s="164">
        <v>53764.736040000003</v>
      </c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>
        <v>15948.551999999998</v>
      </c>
      <c r="X41" s="164">
        <v>15948.551999999998</v>
      </c>
      <c r="Y41" s="164">
        <v>15948.551999999998</v>
      </c>
      <c r="Z41" s="164">
        <v>15948.551999999998</v>
      </c>
      <c r="AA41" s="164">
        <v>15948.551999999998</v>
      </c>
      <c r="AB41" s="165">
        <v>15948.551999999998</v>
      </c>
    </row>
    <row r="42" spans="1:28" x14ac:dyDescent="0.25">
      <c r="A42" s="101"/>
      <c r="B42" s="63"/>
      <c r="C42" s="63"/>
      <c r="D42" s="4" t="s">
        <v>13</v>
      </c>
      <c r="E42" s="4" t="s">
        <v>9</v>
      </c>
      <c r="F42" s="4"/>
      <c r="G42" s="3"/>
      <c r="H42" s="164">
        <v>9202.0120200000001</v>
      </c>
      <c r="I42" s="164">
        <v>53764.736040000003</v>
      </c>
      <c r="J42" s="164">
        <v>53764.736040000003</v>
      </c>
      <c r="K42" s="164">
        <v>53764.736040000003</v>
      </c>
      <c r="L42" s="164">
        <v>53764.736040000003</v>
      </c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>
        <v>15948.551999999998</v>
      </c>
      <c r="X42" s="164">
        <v>15948.551999999998</v>
      </c>
      <c r="Y42" s="164">
        <v>15948.551999999998</v>
      </c>
      <c r="Z42" s="164">
        <v>15948.551999999998</v>
      </c>
      <c r="AA42" s="164">
        <v>15948.551999999998</v>
      </c>
      <c r="AB42" s="165">
        <v>15948.551999999998</v>
      </c>
    </row>
    <row r="43" spans="1:28" x14ac:dyDescent="0.25">
      <c r="A43" s="101"/>
      <c r="B43" s="63"/>
      <c r="C43" s="63"/>
      <c r="D43" s="4"/>
      <c r="E43" s="4"/>
      <c r="F43" s="4"/>
      <c r="G43" s="3"/>
      <c r="H43" s="3"/>
      <c r="I43" s="3"/>
      <c r="J43" s="3"/>
      <c r="K43" s="3"/>
      <c r="L43" s="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102"/>
    </row>
    <row r="44" spans="1:28" ht="15.75" thickBot="1" x14ac:dyDescent="0.3">
      <c r="A44" s="110"/>
      <c r="B44" s="82" t="s">
        <v>258</v>
      </c>
      <c r="C44" s="82" t="s">
        <v>2</v>
      </c>
      <c r="D44" s="82" t="s">
        <v>3</v>
      </c>
      <c r="E44" s="86" t="s">
        <v>4</v>
      </c>
      <c r="F44" s="82">
        <v>2028</v>
      </c>
      <c r="G44" s="82">
        <v>2029</v>
      </c>
      <c r="H44" s="82">
        <v>2030</v>
      </c>
      <c r="I44" s="82">
        <v>2031</v>
      </c>
      <c r="J44" s="82">
        <v>2032</v>
      </c>
      <c r="K44" s="82">
        <v>2033</v>
      </c>
      <c r="L44" s="82">
        <v>2034</v>
      </c>
      <c r="M44" s="82">
        <v>2035</v>
      </c>
      <c r="N44" s="82">
        <v>2036</v>
      </c>
      <c r="O44" s="82">
        <v>2037</v>
      </c>
      <c r="P44" s="82">
        <v>2038</v>
      </c>
      <c r="Q44" s="82">
        <v>2039</v>
      </c>
      <c r="R44" s="82">
        <v>2040</v>
      </c>
      <c r="S44" s="82">
        <v>2041</v>
      </c>
      <c r="T44" s="82">
        <v>2042</v>
      </c>
      <c r="U44" s="82">
        <v>2043</v>
      </c>
      <c r="V44" s="82">
        <v>2044</v>
      </c>
      <c r="W44" s="82">
        <v>2045</v>
      </c>
      <c r="X44" s="82">
        <v>2046</v>
      </c>
      <c r="Y44" s="82">
        <v>2047</v>
      </c>
      <c r="Z44" s="82">
        <v>2048</v>
      </c>
      <c r="AA44" s="82">
        <v>2049</v>
      </c>
      <c r="AB44" s="111">
        <v>2050</v>
      </c>
    </row>
    <row r="45" spans="1:28" x14ac:dyDescent="0.25">
      <c r="A45" s="101"/>
      <c r="B45" s="63"/>
      <c r="C45" s="63" t="s">
        <v>5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102"/>
    </row>
    <row r="46" spans="1:28" x14ac:dyDescent="0.25">
      <c r="A46" s="101"/>
      <c r="B46" s="63"/>
      <c r="C46" s="63"/>
      <c r="D46" s="4" t="s">
        <v>6</v>
      </c>
      <c r="E46" s="4" t="s">
        <v>7</v>
      </c>
      <c r="F46" s="4"/>
      <c r="G46" s="3">
        <v>5.9304755957745785</v>
      </c>
      <c r="H46" s="3">
        <v>24.521375431571261</v>
      </c>
      <c r="I46" s="3"/>
      <c r="J46" s="3"/>
      <c r="K46" s="3"/>
      <c r="L46" s="3">
        <v>16.118604667821334</v>
      </c>
      <c r="M46" s="3">
        <v>29.354686695725917</v>
      </c>
      <c r="N46" s="3">
        <v>35.266987363582437</v>
      </c>
      <c r="O46" s="3"/>
      <c r="P46" s="3">
        <v>21.895793903760506</v>
      </c>
      <c r="Q46" s="3"/>
      <c r="R46" s="3"/>
      <c r="S46" s="3"/>
      <c r="T46" s="3"/>
      <c r="U46" s="3"/>
      <c r="V46" s="3"/>
      <c r="W46" s="3">
        <v>10.895452927647085</v>
      </c>
      <c r="X46" s="3">
        <v>10.895452927647085</v>
      </c>
      <c r="Y46" s="3">
        <v>10.895452927647085</v>
      </c>
      <c r="Z46" s="3">
        <v>10.895452927647085</v>
      </c>
      <c r="AA46" s="3">
        <v>10.895452927647085</v>
      </c>
      <c r="AB46" s="104">
        <v>10.895452927647085</v>
      </c>
    </row>
    <row r="47" spans="1:28" x14ac:dyDescent="0.25">
      <c r="A47" s="101"/>
      <c r="B47" s="63"/>
      <c r="C47" s="63"/>
      <c r="D47" s="4" t="s">
        <v>6</v>
      </c>
      <c r="E47" s="4" t="s">
        <v>8</v>
      </c>
      <c r="F47" s="4"/>
      <c r="G47" s="3">
        <v>6.9770301126759753</v>
      </c>
      <c r="H47" s="3">
        <v>28.84867697831913</v>
      </c>
      <c r="I47" s="3"/>
      <c r="J47" s="3"/>
      <c r="K47" s="3"/>
      <c r="L47" s="3">
        <v>18.963064315083923</v>
      </c>
      <c r="M47" s="3">
        <v>34.534925524383432</v>
      </c>
      <c r="N47" s="3">
        <v>41.490573368920515</v>
      </c>
      <c r="O47" s="3"/>
      <c r="P47" s="3">
        <v>25.759757533835892</v>
      </c>
      <c r="Q47" s="3"/>
      <c r="R47" s="3"/>
      <c r="S47" s="3"/>
      <c r="T47" s="3"/>
      <c r="U47" s="3"/>
      <c r="V47" s="3"/>
      <c r="W47" s="3">
        <v>12.818179914878923</v>
      </c>
      <c r="X47" s="3">
        <v>12.818179914878923</v>
      </c>
      <c r="Y47" s="3">
        <v>12.818179914878923</v>
      </c>
      <c r="Z47" s="3">
        <v>12.818179914878923</v>
      </c>
      <c r="AA47" s="3">
        <v>12.818179914878923</v>
      </c>
      <c r="AB47" s="104">
        <v>12.818179914878923</v>
      </c>
    </row>
    <row r="48" spans="1:28" x14ac:dyDescent="0.25">
      <c r="A48" s="117"/>
      <c r="B48" s="90"/>
      <c r="C48" s="90"/>
      <c r="D48" s="89" t="s">
        <v>6</v>
      </c>
      <c r="E48" s="89" t="s">
        <v>9</v>
      </c>
      <c r="F48" s="89"/>
      <c r="G48" s="91">
        <v>8.0235846295773712</v>
      </c>
      <c r="H48" s="91">
        <v>33.175978525066995</v>
      </c>
      <c r="I48" s="91"/>
      <c r="J48" s="91"/>
      <c r="K48" s="91"/>
      <c r="L48" s="91">
        <v>21.807523962346508</v>
      </c>
      <c r="M48" s="91">
        <v>39.715164353040947</v>
      </c>
      <c r="N48" s="91">
        <v>47.714159374258585</v>
      </c>
      <c r="O48" s="91"/>
      <c r="P48" s="91">
        <v>29.623721163911274</v>
      </c>
      <c r="Q48" s="91"/>
      <c r="R48" s="91"/>
      <c r="S48" s="91"/>
      <c r="T48" s="91"/>
      <c r="U48" s="91"/>
      <c r="V48" s="91"/>
      <c r="W48" s="91">
        <v>14.74090690211076</v>
      </c>
      <c r="X48" s="91">
        <v>14.74090690211076</v>
      </c>
      <c r="Y48" s="91">
        <v>14.74090690211076</v>
      </c>
      <c r="Z48" s="91">
        <v>14.74090690211076</v>
      </c>
      <c r="AA48" s="91">
        <v>14.74090690211076</v>
      </c>
      <c r="AB48" s="118">
        <v>14.74090690211076</v>
      </c>
    </row>
    <row r="49" spans="1:28" x14ac:dyDescent="0.25">
      <c r="A49" s="101"/>
      <c r="B49" s="63"/>
      <c r="C49" s="63" t="s">
        <v>10</v>
      </c>
      <c r="D49" s="4"/>
      <c r="E49" s="4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104"/>
    </row>
    <row r="50" spans="1:28" x14ac:dyDescent="0.25">
      <c r="A50" s="101"/>
      <c r="B50" s="63"/>
      <c r="C50" s="63"/>
      <c r="D50" s="4" t="s">
        <v>11</v>
      </c>
      <c r="E50" s="4" t="s">
        <v>7</v>
      </c>
      <c r="F50" s="4"/>
      <c r="G50" s="3"/>
      <c r="H50" s="3">
        <v>1.5540513447281152</v>
      </c>
      <c r="I50" s="3">
        <v>5.5174791880264342</v>
      </c>
      <c r="J50" s="3">
        <v>5.5174791880264342</v>
      </c>
      <c r="K50" s="3">
        <v>5.5174791880264342</v>
      </c>
      <c r="L50" s="3">
        <v>5.5174791880264342</v>
      </c>
      <c r="M50" s="3">
        <v>8.4887961631200515</v>
      </c>
      <c r="N50" s="3">
        <v>12.712798139918092</v>
      </c>
      <c r="O50" s="3">
        <v>19.281201937817944</v>
      </c>
      <c r="P50" s="3">
        <v>19.281201937817944</v>
      </c>
      <c r="Q50" s="3">
        <v>23.997457017590108</v>
      </c>
      <c r="R50" s="3">
        <v>23.997457017590108</v>
      </c>
      <c r="S50" s="3">
        <v>23.997457017590108</v>
      </c>
      <c r="T50" s="3">
        <v>15.508660854470058</v>
      </c>
      <c r="U50" s="3">
        <v>4.716255079772167</v>
      </c>
      <c r="V50" s="3">
        <v>4.716255079772167</v>
      </c>
      <c r="W50" s="3">
        <v>3.0240548749649268</v>
      </c>
      <c r="X50" s="3">
        <v>3.0240548749649268</v>
      </c>
      <c r="Y50" s="3">
        <v>3.0240548749649268</v>
      </c>
      <c r="Z50" s="3">
        <v>3.0240548749649268</v>
      </c>
      <c r="AA50" s="3">
        <v>3.0240548749649268</v>
      </c>
      <c r="AB50" s="104">
        <v>3.0240548749649268</v>
      </c>
    </row>
    <row r="51" spans="1:28" x14ac:dyDescent="0.25">
      <c r="A51" s="101"/>
      <c r="B51" s="63"/>
      <c r="C51" s="63"/>
      <c r="D51" s="4" t="s">
        <v>11</v>
      </c>
      <c r="E51" s="4" t="s">
        <v>8</v>
      </c>
      <c r="F51" s="4"/>
      <c r="G51" s="3"/>
      <c r="H51" s="3">
        <v>1.8282956996801356</v>
      </c>
      <c r="I51" s="3">
        <v>6.4911519859134525</v>
      </c>
      <c r="J51" s="3">
        <v>6.4911519859134525</v>
      </c>
      <c r="K51" s="3">
        <v>6.4911519859134525</v>
      </c>
      <c r="L51" s="3">
        <v>6.4911519859134525</v>
      </c>
      <c r="M51" s="3">
        <v>9.9868190154353549</v>
      </c>
      <c r="N51" s="3">
        <v>14.956233105785991</v>
      </c>
      <c r="O51" s="3">
        <v>22.683766985668168</v>
      </c>
      <c r="P51" s="3">
        <v>22.683766985668168</v>
      </c>
      <c r="Q51" s="3">
        <v>28.232302373635424</v>
      </c>
      <c r="R51" s="3">
        <v>28.232302373635424</v>
      </c>
      <c r="S51" s="3">
        <v>28.232302373635424</v>
      </c>
      <c r="T51" s="3">
        <v>18.245483358200069</v>
      </c>
      <c r="U51" s="3">
        <v>5.548535387967255</v>
      </c>
      <c r="V51" s="3">
        <v>5.548535387967255</v>
      </c>
      <c r="W51" s="3">
        <v>3.5577116176057961</v>
      </c>
      <c r="X51" s="3">
        <v>3.5577116176057961</v>
      </c>
      <c r="Y51" s="3">
        <v>3.5577116176057961</v>
      </c>
      <c r="Z51" s="3">
        <v>3.5577116176057961</v>
      </c>
      <c r="AA51" s="3">
        <v>3.5577116176057961</v>
      </c>
      <c r="AB51" s="104">
        <v>3.5577116176057961</v>
      </c>
    </row>
    <row r="52" spans="1:28" x14ac:dyDescent="0.25">
      <c r="A52" s="117"/>
      <c r="B52" s="90"/>
      <c r="C52" s="90"/>
      <c r="D52" s="89" t="s">
        <v>11</v>
      </c>
      <c r="E52" s="89" t="s">
        <v>9</v>
      </c>
      <c r="F52" s="89"/>
      <c r="G52" s="91"/>
      <c r="H52" s="91">
        <v>2.102540054632156</v>
      </c>
      <c r="I52" s="91">
        <v>7.46482478380047</v>
      </c>
      <c r="J52" s="91">
        <v>7.46482478380047</v>
      </c>
      <c r="K52" s="91">
        <v>7.46482478380047</v>
      </c>
      <c r="L52" s="91">
        <v>7.46482478380047</v>
      </c>
      <c r="M52" s="91">
        <v>11.484841867750657</v>
      </c>
      <c r="N52" s="91">
        <v>17.199668071653889</v>
      </c>
      <c r="O52" s="91">
        <v>26.086332033518392</v>
      </c>
      <c r="P52" s="91">
        <v>26.086332033518392</v>
      </c>
      <c r="Q52" s="91">
        <v>32.467147729680732</v>
      </c>
      <c r="R52" s="91">
        <v>32.467147729680732</v>
      </c>
      <c r="S52" s="91">
        <v>32.467147729680732</v>
      </c>
      <c r="T52" s="91">
        <v>20.982305861930076</v>
      </c>
      <c r="U52" s="91">
        <v>6.380815696162343</v>
      </c>
      <c r="V52" s="91">
        <v>6.380815696162343</v>
      </c>
      <c r="W52" s="91">
        <v>4.0913683602466655</v>
      </c>
      <c r="X52" s="91">
        <v>4.0913683602466655</v>
      </c>
      <c r="Y52" s="91">
        <v>4.0913683602466655</v>
      </c>
      <c r="Z52" s="91">
        <v>4.0913683602466655</v>
      </c>
      <c r="AA52" s="91">
        <v>4.0913683602466655</v>
      </c>
      <c r="AB52" s="118">
        <v>4.0913683602466655</v>
      </c>
    </row>
    <row r="53" spans="1:28" x14ac:dyDescent="0.25">
      <c r="A53" s="101"/>
      <c r="B53" s="63"/>
      <c r="C53" s="63" t="s">
        <v>12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102"/>
    </row>
    <row r="54" spans="1:28" x14ac:dyDescent="0.25">
      <c r="A54" s="101"/>
      <c r="B54" s="63"/>
      <c r="C54" s="63"/>
      <c r="D54" s="4" t="s">
        <v>13</v>
      </c>
      <c r="E54" s="4" t="s">
        <v>7</v>
      </c>
      <c r="F54" s="4"/>
      <c r="G54" s="4"/>
      <c r="H54" s="164">
        <v>9202.0120200000001</v>
      </c>
      <c r="I54" s="164">
        <v>53764.736040000003</v>
      </c>
      <c r="J54" s="164">
        <v>53764.736040000003</v>
      </c>
      <c r="K54" s="164">
        <v>53764.736040000003</v>
      </c>
      <c r="L54" s="164">
        <v>53764.736040000003</v>
      </c>
      <c r="M54" s="164">
        <v>53764.736040000003</v>
      </c>
      <c r="N54" s="164">
        <v>80014.38066000001</v>
      </c>
      <c r="O54" s="164">
        <v>129562.15734000001</v>
      </c>
      <c r="P54" s="164">
        <v>187110.89343000003</v>
      </c>
      <c r="Q54" s="164">
        <v>187110.89343000003</v>
      </c>
      <c r="R54" s="164">
        <v>222020.54694000003</v>
      </c>
      <c r="S54" s="164">
        <v>222020.54694000003</v>
      </c>
      <c r="T54" s="164">
        <v>222020.54694000003</v>
      </c>
      <c r="U54" s="164">
        <v>142006.16628000003</v>
      </c>
      <c r="V54" s="164">
        <v>34909.653510000033</v>
      </c>
      <c r="W54" s="164">
        <v>15948.551999999998</v>
      </c>
      <c r="X54" s="164">
        <v>15948.551999999998</v>
      </c>
      <c r="Y54" s="164">
        <v>15948.551999999998</v>
      </c>
      <c r="Z54" s="164">
        <v>15948.551999999998</v>
      </c>
      <c r="AA54" s="164">
        <v>15948.551999999998</v>
      </c>
      <c r="AB54" s="165">
        <v>15948.551999999998</v>
      </c>
    </row>
    <row r="55" spans="1:28" x14ac:dyDescent="0.25">
      <c r="A55" s="101"/>
      <c r="B55" s="63"/>
      <c r="C55" s="63"/>
      <c r="D55" s="4" t="s">
        <v>13</v>
      </c>
      <c r="E55" s="4" t="s">
        <v>8</v>
      </c>
      <c r="F55" s="4"/>
      <c r="G55" s="4"/>
      <c r="H55" s="164">
        <v>9202.0120200000001</v>
      </c>
      <c r="I55" s="164">
        <v>53764.736040000003</v>
      </c>
      <c r="J55" s="164">
        <v>53764.736040000003</v>
      </c>
      <c r="K55" s="164">
        <v>53764.736040000003</v>
      </c>
      <c r="L55" s="164">
        <v>53764.736040000003</v>
      </c>
      <c r="M55" s="164">
        <v>53764.736040000003</v>
      </c>
      <c r="N55" s="164">
        <v>80014.38066000001</v>
      </c>
      <c r="O55" s="164">
        <v>129562.15734000001</v>
      </c>
      <c r="P55" s="164">
        <v>187110.89343000003</v>
      </c>
      <c r="Q55" s="164">
        <v>187110.89343000003</v>
      </c>
      <c r="R55" s="164">
        <v>222020.54694000003</v>
      </c>
      <c r="S55" s="164">
        <v>222020.54694000003</v>
      </c>
      <c r="T55" s="164">
        <v>222020.54694000003</v>
      </c>
      <c r="U55" s="164">
        <v>142006.16628000003</v>
      </c>
      <c r="V55" s="164">
        <v>34909.653510000033</v>
      </c>
      <c r="W55" s="164">
        <v>15948.551999999998</v>
      </c>
      <c r="X55" s="164">
        <v>15948.551999999998</v>
      </c>
      <c r="Y55" s="164">
        <v>15948.551999999998</v>
      </c>
      <c r="Z55" s="164">
        <v>15948.551999999998</v>
      </c>
      <c r="AA55" s="164">
        <v>15948.551999999998</v>
      </c>
      <c r="AB55" s="165">
        <v>15948.551999999998</v>
      </c>
    </row>
    <row r="56" spans="1:28" x14ac:dyDescent="0.25">
      <c r="A56" s="101"/>
      <c r="B56" s="63"/>
      <c r="C56" s="63"/>
      <c r="D56" s="4" t="s">
        <v>13</v>
      </c>
      <c r="E56" s="4" t="s">
        <v>9</v>
      </c>
      <c r="F56" s="4"/>
      <c r="G56" s="4"/>
      <c r="H56" s="164">
        <v>9202.0120200000001</v>
      </c>
      <c r="I56" s="164">
        <v>53764.736040000003</v>
      </c>
      <c r="J56" s="164">
        <v>53764.736040000003</v>
      </c>
      <c r="K56" s="164">
        <v>53764.736040000003</v>
      </c>
      <c r="L56" s="164">
        <v>53764.736040000003</v>
      </c>
      <c r="M56" s="164">
        <v>53764.736040000003</v>
      </c>
      <c r="N56" s="164">
        <v>80014.38066000001</v>
      </c>
      <c r="O56" s="164">
        <v>129562.15734000001</v>
      </c>
      <c r="P56" s="164">
        <v>187110.89343000003</v>
      </c>
      <c r="Q56" s="164">
        <v>187110.89343000003</v>
      </c>
      <c r="R56" s="164">
        <v>222020.54694000003</v>
      </c>
      <c r="S56" s="164">
        <v>222020.54694000003</v>
      </c>
      <c r="T56" s="164">
        <v>222020.54694000003</v>
      </c>
      <c r="U56" s="164">
        <v>142006.16628000003</v>
      </c>
      <c r="V56" s="164">
        <v>34909.653510000033</v>
      </c>
      <c r="W56" s="164">
        <v>15948.551999999998</v>
      </c>
      <c r="X56" s="164">
        <v>15948.551999999998</v>
      </c>
      <c r="Y56" s="164">
        <v>15948.551999999998</v>
      </c>
      <c r="Z56" s="164">
        <v>15948.551999999998</v>
      </c>
      <c r="AA56" s="164">
        <v>15948.551999999998</v>
      </c>
      <c r="AB56" s="165">
        <v>15948.551999999998</v>
      </c>
    </row>
    <row r="57" spans="1:28" x14ac:dyDescent="0.25">
      <c r="A57" s="101"/>
      <c r="B57" s="63"/>
      <c r="C57" s="6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102"/>
    </row>
    <row r="58" spans="1:28" ht="15.75" thickBot="1" x14ac:dyDescent="0.3">
      <c r="A58" s="110"/>
      <c r="B58" s="82" t="s">
        <v>260</v>
      </c>
      <c r="C58" s="82" t="s">
        <v>2</v>
      </c>
      <c r="D58" s="82" t="s">
        <v>3</v>
      </c>
      <c r="E58" s="86" t="s">
        <v>4</v>
      </c>
      <c r="F58" s="82">
        <v>2028</v>
      </c>
      <c r="G58" s="82">
        <v>2029</v>
      </c>
      <c r="H58" s="82">
        <v>2030</v>
      </c>
      <c r="I58" s="82">
        <v>2031</v>
      </c>
      <c r="J58" s="82">
        <v>2032</v>
      </c>
      <c r="K58" s="82">
        <v>2033</v>
      </c>
      <c r="L58" s="82">
        <v>2034</v>
      </c>
      <c r="M58" s="82">
        <v>2035</v>
      </c>
      <c r="N58" s="82">
        <v>2036</v>
      </c>
      <c r="O58" s="82">
        <v>2037</v>
      </c>
      <c r="P58" s="82">
        <v>2038</v>
      </c>
      <c r="Q58" s="82">
        <v>2039</v>
      </c>
      <c r="R58" s="82">
        <v>2040</v>
      </c>
      <c r="S58" s="82">
        <v>2041</v>
      </c>
      <c r="T58" s="82">
        <v>2042</v>
      </c>
      <c r="U58" s="82">
        <v>2043</v>
      </c>
      <c r="V58" s="82">
        <v>2044</v>
      </c>
      <c r="W58" s="82">
        <v>2045</v>
      </c>
      <c r="X58" s="82">
        <v>2046</v>
      </c>
      <c r="Y58" s="82">
        <v>2047</v>
      </c>
      <c r="Z58" s="82">
        <v>2048</v>
      </c>
      <c r="AA58" s="82">
        <v>2049</v>
      </c>
      <c r="AB58" s="111">
        <v>2050</v>
      </c>
    </row>
    <row r="59" spans="1:28" x14ac:dyDescent="0.25">
      <c r="A59" s="101"/>
      <c r="B59" s="63"/>
      <c r="C59" s="63" t="s">
        <v>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102"/>
    </row>
    <row r="60" spans="1:28" x14ac:dyDescent="0.25">
      <c r="A60" s="101"/>
      <c r="B60" s="63"/>
      <c r="C60" s="63"/>
      <c r="D60" s="4" t="s">
        <v>6</v>
      </c>
      <c r="E60" s="4" t="s">
        <v>7</v>
      </c>
      <c r="F60" s="4"/>
      <c r="G60" s="3">
        <v>5.9304755957745785</v>
      </c>
      <c r="H60" s="3">
        <v>24.521375431571261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>
        <v>10.895452927647085</v>
      </c>
      <c r="X60" s="3">
        <v>10.895452927647085</v>
      </c>
      <c r="Y60" s="3">
        <v>10.895452927647085</v>
      </c>
      <c r="Z60" s="3">
        <v>10.895452927647085</v>
      </c>
      <c r="AA60" s="3">
        <v>10.895452927647085</v>
      </c>
      <c r="AB60" s="104">
        <v>10.895452927647085</v>
      </c>
    </row>
    <row r="61" spans="1:28" x14ac:dyDescent="0.25">
      <c r="A61" s="101"/>
      <c r="B61" s="63"/>
      <c r="C61" s="63"/>
      <c r="D61" s="4" t="s">
        <v>6</v>
      </c>
      <c r="E61" s="4" t="s">
        <v>8</v>
      </c>
      <c r="F61" s="4"/>
      <c r="G61" s="3">
        <v>6.9770301126759753</v>
      </c>
      <c r="H61" s="3">
        <v>28.84867697831913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>
        <v>12.818179914878923</v>
      </c>
      <c r="X61" s="3">
        <v>12.818179914878923</v>
      </c>
      <c r="Y61" s="3">
        <v>12.818179914878923</v>
      </c>
      <c r="Z61" s="3">
        <v>12.818179914878923</v>
      </c>
      <c r="AA61" s="3">
        <v>12.818179914878923</v>
      </c>
      <c r="AB61" s="104">
        <v>12.818179914878923</v>
      </c>
    </row>
    <row r="62" spans="1:28" x14ac:dyDescent="0.25">
      <c r="A62" s="117"/>
      <c r="B62" s="90"/>
      <c r="C62" s="90"/>
      <c r="D62" s="89" t="s">
        <v>6</v>
      </c>
      <c r="E62" s="89" t="s">
        <v>9</v>
      </c>
      <c r="F62" s="89"/>
      <c r="G62" s="91">
        <v>8.0235846295773712</v>
      </c>
      <c r="H62" s="91">
        <v>33.175978525066995</v>
      </c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>
        <v>14.74090690211076</v>
      </c>
      <c r="X62" s="91">
        <v>14.74090690211076</v>
      </c>
      <c r="Y62" s="91">
        <v>14.74090690211076</v>
      </c>
      <c r="Z62" s="91">
        <v>14.74090690211076</v>
      </c>
      <c r="AA62" s="91">
        <v>14.74090690211076</v>
      </c>
      <c r="AB62" s="118">
        <v>14.74090690211076</v>
      </c>
    </row>
    <row r="63" spans="1:28" x14ac:dyDescent="0.25">
      <c r="A63" s="101"/>
      <c r="B63" s="63"/>
      <c r="C63" s="63" t="s">
        <v>10</v>
      </c>
      <c r="D63" s="4"/>
      <c r="E63" s="4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102"/>
    </row>
    <row r="64" spans="1:28" x14ac:dyDescent="0.25">
      <c r="A64" s="101"/>
      <c r="B64" s="63"/>
      <c r="C64" s="63"/>
      <c r="D64" s="4" t="s">
        <v>11</v>
      </c>
      <c r="E64" s="4" t="s">
        <v>7</v>
      </c>
      <c r="F64" s="4"/>
      <c r="G64" s="3"/>
      <c r="H64" s="3">
        <v>1.5540513447281152</v>
      </c>
      <c r="I64" s="3">
        <v>5.5174791880264342</v>
      </c>
      <c r="J64" s="3">
        <v>5.5174791880264342</v>
      </c>
      <c r="K64" s="3">
        <v>5.5174791880264342</v>
      </c>
      <c r="L64" s="3">
        <v>5.5174791880264342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>
        <v>3.0240548749649268</v>
      </c>
      <c r="X64" s="3">
        <v>3.0240548749649268</v>
      </c>
      <c r="Y64" s="3">
        <v>3.0240548749649268</v>
      </c>
      <c r="Z64" s="3">
        <v>3.0240548749649268</v>
      </c>
      <c r="AA64" s="3">
        <v>3.0240548749649268</v>
      </c>
      <c r="AB64" s="104">
        <v>3.0240548749649268</v>
      </c>
    </row>
    <row r="65" spans="1:28" x14ac:dyDescent="0.25">
      <c r="A65" s="101"/>
      <c r="B65" s="63"/>
      <c r="C65" s="63"/>
      <c r="D65" s="4" t="s">
        <v>11</v>
      </c>
      <c r="E65" s="4" t="s">
        <v>8</v>
      </c>
      <c r="F65" s="4"/>
      <c r="G65" s="3"/>
      <c r="H65" s="3">
        <v>1.8282956996801356</v>
      </c>
      <c r="I65" s="3">
        <v>6.4911519859134525</v>
      </c>
      <c r="J65" s="3">
        <v>6.4911519859134525</v>
      </c>
      <c r="K65" s="3">
        <v>6.4911519859134525</v>
      </c>
      <c r="L65" s="3">
        <v>6.4911519859134525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>
        <v>3.5577116176057961</v>
      </c>
      <c r="X65" s="3">
        <v>3.5577116176057961</v>
      </c>
      <c r="Y65" s="3">
        <v>3.5577116176057961</v>
      </c>
      <c r="Z65" s="3">
        <v>3.5577116176057961</v>
      </c>
      <c r="AA65" s="3">
        <v>3.5577116176057961</v>
      </c>
      <c r="AB65" s="104">
        <v>3.5577116176057961</v>
      </c>
    </row>
    <row r="66" spans="1:28" x14ac:dyDescent="0.25">
      <c r="A66" s="117"/>
      <c r="B66" s="90"/>
      <c r="C66" s="90"/>
      <c r="D66" s="89" t="s">
        <v>11</v>
      </c>
      <c r="E66" s="89" t="s">
        <v>9</v>
      </c>
      <c r="F66" s="89"/>
      <c r="G66" s="91"/>
      <c r="H66" s="91">
        <v>2.102540054632156</v>
      </c>
      <c r="I66" s="91">
        <v>7.46482478380047</v>
      </c>
      <c r="J66" s="91">
        <v>7.46482478380047</v>
      </c>
      <c r="K66" s="91">
        <v>7.46482478380047</v>
      </c>
      <c r="L66" s="91">
        <v>7.46482478380047</v>
      </c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>
        <v>4.0913683602466655</v>
      </c>
      <c r="X66" s="91">
        <v>4.0913683602466655</v>
      </c>
      <c r="Y66" s="91">
        <v>4.0913683602466655</v>
      </c>
      <c r="Z66" s="91">
        <v>4.0913683602466655</v>
      </c>
      <c r="AA66" s="91">
        <v>4.0913683602466655</v>
      </c>
      <c r="AB66" s="118">
        <v>4.0913683602466655</v>
      </c>
    </row>
    <row r="67" spans="1:28" x14ac:dyDescent="0.25">
      <c r="A67" s="101"/>
      <c r="B67" s="63"/>
      <c r="C67" s="63" t="s">
        <v>12</v>
      </c>
      <c r="D67" s="4"/>
      <c r="E67" s="4"/>
      <c r="F67" s="4"/>
      <c r="G67" s="3"/>
      <c r="H67" s="3"/>
      <c r="I67" s="3"/>
      <c r="J67" s="3"/>
      <c r="K67" s="3"/>
      <c r="L67" s="3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102"/>
    </row>
    <row r="68" spans="1:28" x14ac:dyDescent="0.25">
      <c r="A68" s="101"/>
      <c r="B68" s="63"/>
      <c r="C68" s="63"/>
      <c r="D68" s="4" t="s">
        <v>13</v>
      </c>
      <c r="E68" s="4" t="s">
        <v>7</v>
      </c>
      <c r="F68" s="4"/>
      <c r="G68" s="3"/>
      <c r="H68" s="164">
        <v>9202.0120200000001</v>
      </c>
      <c r="I68" s="164">
        <v>53764.736040000003</v>
      </c>
      <c r="J68" s="164">
        <v>53764.736040000003</v>
      </c>
      <c r="K68" s="164">
        <v>53764.736040000003</v>
      </c>
      <c r="L68" s="164">
        <v>53764.736040000003</v>
      </c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>
        <v>15948.551999999998</v>
      </c>
      <c r="X68" s="164">
        <v>15948.551999999998</v>
      </c>
      <c r="Y68" s="164">
        <v>15948.551999999998</v>
      </c>
      <c r="Z68" s="164">
        <v>15948.551999999998</v>
      </c>
      <c r="AA68" s="164">
        <v>15948.551999999998</v>
      </c>
      <c r="AB68" s="165">
        <v>15948.551999999998</v>
      </c>
    </row>
    <row r="69" spans="1:28" x14ac:dyDescent="0.25">
      <c r="A69" s="101"/>
      <c r="B69" s="63"/>
      <c r="C69" s="63"/>
      <c r="D69" s="4" t="s">
        <v>13</v>
      </c>
      <c r="E69" s="4" t="s">
        <v>8</v>
      </c>
      <c r="F69" s="4"/>
      <c r="G69" s="3"/>
      <c r="H69" s="164">
        <v>9202.0120200000001</v>
      </c>
      <c r="I69" s="164">
        <v>53764.736040000003</v>
      </c>
      <c r="J69" s="164">
        <v>53764.736040000003</v>
      </c>
      <c r="K69" s="164">
        <v>53764.736040000003</v>
      </c>
      <c r="L69" s="164">
        <v>53764.736040000003</v>
      </c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>
        <v>15948.551999999998</v>
      </c>
      <c r="X69" s="164">
        <v>15948.551999999998</v>
      </c>
      <c r="Y69" s="164">
        <v>15948.551999999998</v>
      </c>
      <c r="Z69" s="164">
        <v>15948.551999999998</v>
      </c>
      <c r="AA69" s="164">
        <v>15948.551999999998</v>
      </c>
      <c r="AB69" s="165">
        <v>15948.551999999998</v>
      </c>
    </row>
    <row r="70" spans="1:28" x14ac:dyDescent="0.25">
      <c r="A70" s="101"/>
      <c r="B70" s="63"/>
      <c r="C70" s="63"/>
      <c r="D70" s="4" t="s">
        <v>13</v>
      </c>
      <c r="E70" s="4" t="s">
        <v>9</v>
      </c>
      <c r="F70" s="4"/>
      <c r="G70" s="3"/>
      <c r="H70" s="164">
        <v>9202.0120200000001</v>
      </c>
      <c r="I70" s="164">
        <v>53764.736040000003</v>
      </c>
      <c r="J70" s="164">
        <v>53764.736040000003</v>
      </c>
      <c r="K70" s="164">
        <v>53764.736040000003</v>
      </c>
      <c r="L70" s="164">
        <v>53764.736040000003</v>
      </c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>
        <v>15948.551999999998</v>
      </c>
      <c r="X70" s="164">
        <v>15948.551999999998</v>
      </c>
      <c r="Y70" s="164">
        <v>15948.551999999998</v>
      </c>
      <c r="Z70" s="164">
        <v>15948.551999999998</v>
      </c>
      <c r="AA70" s="164">
        <v>15948.551999999998</v>
      </c>
      <c r="AB70" s="165">
        <v>15948.551999999998</v>
      </c>
    </row>
    <row r="71" spans="1:28" x14ac:dyDescent="0.25">
      <c r="A71" s="101"/>
      <c r="B71" s="63"/>
      <c r="C71" s="6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102"/>
    </row>
    <row r="72" spans="1:28" ht="15.75" thickBot="1" x14ac:dyDescent="0.3">
      <c r="A72" s="110"/>
      <c r="B72" s="82" t="s">
        <v>261</v>
      </c>
      <c r="C72" s="82" t="s">
        <v>2</v>
      </c>
      <c r="D72" s="82" t="s">
        <v>3</v>
      </c>
      <c r="E72" s="86" t="s">
        <v>4</v>
      </c>
      <c r="F72" s="82">
        <v>2028</v>
      </c>
      <c r="G72" s="82">
        <v>2029</v>
      </c>
      <c r="H72" s="82">
        <v>2030</v>
      </c>
      <c r="I72" s="82">
        <v>2031</v>
      </c>
      <c r="J72" s="82">
        <v>2032</v>
      </c>
      <c r="K72" s="82">
        <v>2033</v>
      </c>
      <c r="L72" s="82">
        <v>2034</v>
      </c>
      <c r="M72" s="82">
        <v>2035</v>
      </c>
      <c r="N72" s="82">
        <v>2036</v>
      </c>
      <c r="O72" s="82">
        <v>2037</v>
      </c>
      <c r="P72" s="82">
        <v>2038</v>
      </c>
      <c r="Q72" s="82">
        <v>2039</v>
      </c>
      <c r="R72" s="82">
        <v>2040</v>
      </c>
      <c r="S72" s="82">
        <v>2041</v>
      </c>
      <c r="T72" s="82">
        <v>2042</v>
      </c>
      <c r="U72" s="82">
        <v>2043</v>
      </c>
      <c r="V72" s="82">
        <v>2044</v>
      </c>
      <c r="W72" s="82">
        <v>2045</v>
      </c>
      <c r="X72" s="82">
        <v>2046</v>
      </c>
      <c r="Y72" s="82">
        <v>2047</v>
      </c>
      <c r="Z72" s="82">
        <v>2048</v>
      </c>
      <c r="AA72" s="82">
        <v>2049</v>
      </c>
      <c r="AB72" s="111">
        <v>2050</v>
      </c>
    </row>
    <row r="73" spans="1:28" x14ac:dyDescent="0.25">
      <c r="A73" s="101"/>
      <c r="B73" s="63"/>
      <c r="C73" s="63" t="s">
        <v>5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102"/>
    </row>
    <row r="74" spans="1:28" x14ac:dyDescent="0.25">
      <c r="A74" s="101"/>
      <c r="B74" s="63"/>
      <c r="C74" s="63"/>
      <c r="D74" s="4" t="s">
        <v>6</v>
      </c>
      <c r="E74" s="4" t="s">
        <v>7</v>
      </c>
      <c r="F74" s="4"/>
      <c r="G74" s="3">
        <v>5.9304755957745785</v>
      </c>
      <c r="H74" s="3">
        <v>24.521375431571261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>
        <v>10.895452927647085</v>
      </c>
      <c r="X74" s="3">
        <v>10.895452927647085</v>
      </c>
      <c r="Y74" s="3">
        <v>10.895452927647085</v>
      </c>
      <c r="Z74" s="3">
        <v>10.895452927647085</v>
      </c>
      <c r="AA74" s="3">
        <v>10.895452927647085</v>
      </c>
      <c r="AB74" s="104">
        <v>10.895452927647085</v>
      </c>
    </row>
    <row r="75" spans="1:28" x14ac:dyDescent="0.25">
      <c r="A75" s="101"/>
      <c r="B75" s="63"/>
      <c r="C75" s="63"/>
      <c r="D75" s="4" t="s">
        <v>6</v>
      </c>
      <c r="E75" s="4" t="s">
        <v>8</v>
      </c>
      <c r="F75" s="4"/>
      <c r="G75" s="3">
        <v>6.9770301126759753</v>
      </c>
      <c r="H75" s="3">
        <v>28.84867697831913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>
        <v>12.818179914878923</v>
      </c>
      <c r="X75" s="3">
        <v>12.818179914878923</v>
      </c>
      <c r="Y75" s="3">
        <v>12.818179914878923</v>
      </c>
      <c r="Z75" s="3">
        <v>12.818179914878923</v>
      </c>
      <c r="AA75" s="3">
        <v>12.818179914878923</v>
      </c>
      <c r="AB75" s="104">
        <v>12.818179914878923</v>
      </c>
    </row>
    <row r="76" spans="1:28" x14ac:dyDescent="0.25">
      <c r="A76" s="117"/>
      <c r="B76" s="90"/>
      <c r="C76" s="90"/>
      <c r="D76" s="89" t="s">
        <v>6</v>
      </c>
      <c r="E76" s="89" t="s">
        <v>9</v>
      </c>
      <c r="F76" s="89"/>
      <c r="G76" s="91">
        <v>8.0235846295773712</v>
      </c>
      <c r="H76" s="91">
        <v>33.175978525066995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>
        <v>14.74090690211076</v>
      </c>
      <c r="X76" s="91">
        <v>14.74090690211076</v>
      </c>
      <c r="Y76" s="91">
        <v>14.74090690211076</v>
      </c>
      <c r="Z76" s="91">
        <v>14.74090690211076</v>
      </c>
      <c r="AA76" s="91">
        <v>14.74090690211076</v>
      </c>
      <c r="AB76" s="118">
        <v>14.74090690211076</v>
      </c>
    </row>
    <row r="77" spans="1:28" x14ac:dyDescent="0.25">
      <c r="A77" s="101"/>
      <c r="B77" s="63"/>
      <c r="C77" s="63" t="s">
        <v>10</v>
      </c>
      <c r="D77" s="4"/>
      <c r="E77" s="4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102"/>
    </row>
    <row r="78" spans="1:28" x14ac:dyDescent="0.25">
      <c r="A78" s="101"/>
      <c r="B78" s="63"/>
      <c r="C78" s="63"/>
      <c r="D78" s="4" t="s">
        <v>11</v>
      </c>
      <c r="E78" s="4" t="s">
        <v>7</v>
      </c>
      <c r="F78" s="4"/>
      <c r="G78" s="3"/>
      <c r="H78" s="3">
        <v>1.5540513447281152</v>
      </c>
      <c r="I78" s="3">
        <v>5.5174791880264342</v>
      </c>
      <c r="J78" s="3">
        <v>5.5174791880264342</v>
      </c>
      <c r="K78" s="3">
        <v>5.5174791880264342</v>
      </c>
      <c r="L78" s="3">
        <v>5.5174791880264342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>
        <v>3.0240548749649268</v>
      </c>
      <c r="X78" s="3">
        <v>3.0240548749649268</v>
      </c>
      <c r="Y78" s="3">
        <v>3.0240548749649268</v>
      </c>
      <c r="Z78" s="3">
        <v>3.0240548749649268</v>
      </c>
      <c r="AA78" s="3">
        <v>3.0240548749649268</v>
      </c>
      <c r="AB78" s="104">
        <v>3.0240548749649268</v>
      </c>
    </row>
    <row r="79" spans="1:28" x14ac:dyDescent="0.25">
      <c r="A79" s="101"/>
      <c r="B79" s="63"/>
      <c r="C79" s="63"/>
      <c r="D79" s="4" t="s">
        <v>11</v>
      </c>
      <c r="E79" s="4" t="s">
        <v>8</v>
      </c>
      <c r="F79" s="4"/>
      <c r="G79" s="3"/>
      <c r="H79" s="3">
        <v>1.8282956996801356</v>
      </c>
      <c r="I79" s="3">
        <v>6.4911519859134525</v>
      </c>
      <c r="J79" s="3">
        <v>6.4911519859134525</v>
      </c>
      <c r="K79" s="3">
        <v>6.4911519859134525</v>
      </c>
      <c r="L79" s="3">
        <v>6.4911519859134525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>
        <v>3.5577116176057961</v>
      </c>
      <c r="X79" s="3">
        <v>3.5577116176057961</v>
      </c>
      <c r="Y79" s="3">
        <v>3.5577116176057961</v>
      </c>
      <c r="Z79" s="3">
        <v>3.5577116176057961</v>
      </c>
      <c r="AA79" s="3">
        <v>3.5577116176057961</v>
      </c>
      <c r="AB79" s="104">
        <v>3.5577116176057961</v>
      </c>
    </row>
    <row r="80" spans="1:28" x14ac:dyDescent="0.25">
      <c r="A80" s="117"/>
      <c r="B80" s="90"/>
      <c r="C80" s="90"/>
      <c r="D80" s="89" t="s">
        <v>11</v>
      </c>
      <c r="E80" s="89" t="s">
        <v>9</v>
      </c>
      <c r="F80" s="89"/>
      <c r="G80" s="91"/>
      <c r="H80" s="91">
        <v>2.102540054632156</v>
      </c>
      <c r="I80" s="91">
        <v>7.46482478380047</v>
      </c>
      <c r="J80" s="91">
        <v>7.46482478380047</v>
      </c>
      <c r="K80" s="91">
        <v>7.46482478380047</v>
      </c>
      <c r="L80" s="91">
        <v>7.46482478380047</v>
      </c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>
        <v>4.0913683602466655</v>
      </c>
      <c r="X80" s="91">
        <v>4.0913683602466655</v>
      </c>
      <c r="Y80" s="91">
        <v>4.0913683602466655</v>
      </c>
      <c r="Z80" s="91">
        <v>4.0913683602466655</v>
      </c>
      <c r="AA80" s="91">
        <v>4.0913683602466655</v>
      </c>
      <c r="AB80" s="118">
        <v>4.0913683602466655</v>
      </c>
    </row>
    <row r="81" spans="1:28" x14ac:dyDescent="0.25">
      <c r="A81" s="101"/>
      <c r="B81" s="63"/>
      <c r="C81" s="63" t="s">
        <v>12</v>
      </c>
      <c r="D81" s="4"/>
      <c r="E81" s="4"/>
      <c r="F81" s="4"/>
      <c r="G81" s="3"/>
      <c r="H81" s="3"/>
      <c r="I81" s="3"/>
      <c r="J81" s="3"/>
      <c r="K81" s="3"/>
      <c r="L81" s="3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102"/>
    </row>
    <row r="82" spans="1:28" x14ac:dyDescent="0.25">
      <c r="A82" s="101"/>
      <c r="B82" s="63"/>
      <c r="C82" s="63"/>
      <c r="D82" s="4" t="s">
        <v>13</v>
      </c>
      <c r="E82" s="4" t="s">
        <v>7</v>
      </c>
      <c r="F82" s="4"/>
      <c r="G82" s="3"/>
      <c r="H82" s="164">
        <v>9202.0120200000001</v>
      </c>
      <c r="I82" s="164">
        <v>53764.736040000003</v>
      </c>
      <c r="J82" s="164">
        <v>53764.736040000003</v>
      </c>
      <c r="K82" s="164">
        <v>53764.736040000003</v>
      </c>
      <c r="L82" s="164">
        <v>53764.736040000003</v>
      </c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>
        <v>15948.551999999998</v>
      </c>
      <c r="X82" s="164">
        <v>15948.551999999998</v>
      </c>
      <c r="Y82" s="164">
        <v>15948.551999999998</v>
      </c>
      <c r="Z82" s="164">
        <v>15948.551999999998</v>
      </c>
      <c r="AA82" s="164">
        <v>15948.551999999998</v>
      </c>
      <c r="AB82" s="165">
        <v>15948.551999999998</v>
      </c>
    </row>
    <row r="83" spans="1:28" x14ac:dyDescent="0.25">
      <c r="A83" s="101"/>
      <c r="B83" s="63"/>
      <c r="C83" s="63"/>
      <c r="D83" s="4" t="s">
        <v>13</v>
      </c>
      <c r="E83" s="4" t="s">
        <v>8</v>
      </c>
      <c r="F83" s="4"/>
      <c r="G83" s="3"/>
      <c r="H83" s="164">
        <v>9202.0120200000001</v>
      </c>
      <c r="I83" s="164">
        <v>53764.736040000003</v>
      </c>
      <c r="J83" s="164">
        <v>53764.736040000003</v>
      </c>
      <c r="K83" s="164">
        <v>53764.736040000003</v>
      </c>
      <c r="L83" s="164">
        <v>53764.736040000003</v>
      </c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>
        <v>15948.551999999998</v>
      </c>
      <c r="X83" s="164">
        <v>15948.551999999998</v>
      </c>
      <c r="Y83" s="164">
        <v>15948.551999999998</v>
      </c>
      <c r="Z83" s="164">
        <v>15948.551999999998</v>
      </c>
      <c r="AA83" s="164">
        <v>15948.551999999998</v>
      </c>
      <c r="AB83" s="165">
        <v>15948.551999999998</v>
      </c>
    </row>
    <row r="84" spans="1:28" x14ac:dyDescent="0.25">
      <c r="A84" s="101"/>
      <c r="B84" s="63"/>
      <c r="C84" s="63"/>
      <c r="D84" s="4" t="s">
        <v>13</v>
      </c>
      <c r="E84" s="4" t="s">
        <v>9</v>
      </c>
      <c r="F84" s="4"/>
      <c r="G84" s="3"/>
      <c r="H84" s="164">
        <v>9202.0120200000001</v>
      </c>
      <c r="I84" s="164">
        <v>53764.736040000003</v>
      </c>
      <c r="J84" s="164">
        <v>53764.736040000003</v>
      </c>
      <c r="K84" s="164">
        <v>53764.736040000003</v>
      </c>
      <c r="L84" s="164">
        <v>53764.736040000003</v>
      </c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>
        <v>15948.551999999998</v>
      </c>
      <c r="X84" s="164">
        <v>15948.551999999998</v>
      </c>
      <c r="Y84" s="164">
        <v>15948.551999999998</v>
      </c>
      <c r="Z84" s="164">
        <v>15948.551999999998</v>
      </c>
      <c r="AA84" s="164">
        <v>15948.551999999998</v>
      </c>
      <c r="AB84" s="165">
        <v>15948.551999999998</v>
      </c>
    </row>
    <row r="85" spans="1:28" x14ac:dyDescent="0.25">
      <c r="A85" s="101"/>
      <c r="B85" s="63"/>
      <c r="C85" s="6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102"/>
    </row>
    <row r="86" spans="1:28" ht="15.75" thickBot="1" x14ac:dyDescent="0.3">
      <c r="A86" s="110"/>
      <c r="B86" s="82" t="s">
        <v>262</v>
      </c>
      <c r="C86" s="82" t="s">
        <v>2</v>
      </c>
      <c r="D86" s="82" t="s">
        <v>3</v>
      </c>
      <c r="E86" s="86" t="s">
        <v>4</v>
      </c>
      <c r="F86" s="82">
        <v>2028</v>
      </c>
      <c r="G86" s="82">
        <v>2029</v>
      </c>
      <c r="H86" s="82">
        <v>2030</v>
      </c>
      <c r="I86" s="82">
        <v>2031</v>
      </c>
      <c r="J86" s="82">
        <v>2032</v>
      </c>
      <c r="K86" s="82">
        <v>2033</v>
      </c>
      <c r="L86" s="82">
        <v>2034</v>
      </c>
      <c r="M86" s="82">
        <v>2035</v>
      </c>
      <c r="N86" s="82">
        <v>2036</v>
      </c>
      <c r="O86" s="82">
        <v>2037</v>
      </c>
      <c r="P86" s="82">
        <v>2038</v>
      </c>
      <c r="Q86" s="82">
        <v>2039</v>
      </c>
      <c r="R86" s="82">
        <v>2040</v>
      </c>
      <c r="S86" s="82">
        <v>2041</v>
      </c>
      <c r="T86" s="82">
        <v>2042</v>
      </c>
      <c r="U86" s="82">
        <v>2043</v>
      </c>
      <c r="V86" s="82">
        <v>2044</v>
      </c>
      <c r="W86" s="82">
        <v>2045</v>
      </c>
      <c r="X86" s="82">
        <v>2046</v>
      </c>
      <c r="Y86" s="82">
        <v>2047</v>
      </c>
      <c r="Z86" s="82">
        <v>2048</v>
      </c>
      <c r="AA86" s="82">
        <v>2049</v>
      </c>
      <c r="AB86" s="111">
        <v>2050</v>
      </c>
    </row>
    <row r="87" spans="1:28" x14ac:dyDescent="0.25">
      <c r="A87" s="101"/>
      <c r="B87" s="63"/>
      <c r="C87" s="63" t="s">
        <v>5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102"/>
    </row>
    <row r="88" spans="1:28" x14ac:dyDescent="0.25">
      <c r="A88" s="101"/>
      <c r="B88" s="63"/>
      <c r="C88" s="63"/>
      <c r="D88" s="4" t="s">
        <v>6</v>
      </c>
      <c r="E88" s="4" t="s">
        <v>7</v>
      </c>
      <c r="F88" s="4"/>
      <c r="G88" s="3">
        <v>5.9304755957745785</v>
      </c>
      <c r="H88" s="3">
        <v>24.521375431571261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>
        <v>10.895452927647085</v>
      </c>
      <c r="X88" s="3">
        <v>10.895452927647085</v>
      </c>
      <c r="Y88" s="3">
        <v>10.895452927647085</v>
      </c>
      <c r="Z88" s="3">
        <v>10.895452927647085</v>
      </c>
      <c r="AA88" s="3">
        <v>10.895452927647085</v>
      </c>
      <c r="AB88" s="104">
        <v>10.895452927647085</v>
      </c>
    </row>
    <row r="89" spans="1:28" x14ac:dyDescent="0.25">
      <c r="A89" s="101"/>
      <c r="B89" s="63"/>
      <c r="C89" s="63"/>
      <c r="D89" s="4" t="s">
        <v>6</v>
      </c>
      <c r="E89" s="4" t="s">
        <v>8</v>
      </c>
      <c r="F89" s="4"/>
      <c r="G89" s="3">
        <v>6.9770301126759753</v>
      </c>
      <c r="H89" s="3">
        <v>28.84867697831913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>
        <v>12.818179914878923</v>
      </c>
      <c r="X89" s="3">
        <v>12.818179914878923</v>
      </c>
      <c r="Y89" s="3">
        <v>12.818179914878923</v>
      </c>
      <c r="Z89" s="3">
        <v>12.818179914878923</v>
      </c>
      <c r="AA89" s="3">
        <v>12.818179914878923</v>
      </c>
      <c r="AB89" s="104">
        <v>12.818179914878923</v>
      </c>
    </row>
    <row r="90" spans="1:28" x14ac:dyDescent="0.25">
      <c r="A90" s="117"/>
      <c r="B90" s="90"/>
      <c r="C90" s="90"/>
      <c r="D90" s="89" t="s">
        <v>6</v>
      </c>
      <c r="E90" s="89" t="s">
        <v>9</v>
      </c>
      <c r="F90" s="89"/>
      <c r="G90" s="91">
        <v>8.0235846295773712</v>
      </c>
      <c r="H90" s="91">
        <v>33.175978525066995</v>
      </c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>
        <v>14.74090690211076</v>
      </c>
      <c r="X90" s="91">
        <v>14.74090690211076</v>
      </c>
      <c r="Y90" s="91">
        <v>14.74090690211076</v>
      </c>
      <c r="Z90" s="91">
        <v>14.74090690211076</v>
      </c>
      <c r="AA90" s="91">
        <v>14.74090690211076</v>
      </c>
      <c r="AB90" s="118">
        <v>14.74090690211076</v>
      </c>
    </row>
    <row r="91" spans="1:28" x14ac:dyDescent="0.25">
      <c r="A91" s="101"/>
      <c r="B91" s="63"/>
      <c r="C91" s="63" t="s">
        <v>10</v>
      </c>
      <c r="D91" s="4"/>
      <c r="E91" s="4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104"/>
    </row>
    <row r="92" spans="1:28" x14ac:dyDescent="0.25">
      <c r="A92" s="101"/>
      <c r="B92" s="63"/>
      <c r="C92" s="63"/>
      <c r="D92" s="4" t="s">
        <v>11</v>
      </c>
      <c r="E92" s="4" t="s">
        <v>7</v>
      </c>
      <c r="F92" s="4"/>
      <c r="G92" s="3"/>
      <c r="H92" s="3">
        <v>1.5540513447281152</v>
      </c>
      <c r="I92" s="3">
        <v>5.5174791880264342</v>
      </c>
      <c r="J92" s="3">
        <v>5.5174791880264342</v>
      </c>
      <c r="K92" s="3">
        <v>5.5174791880264342</v>
      </c>
      <c r="L92" s="3">
        <v>5.5174791880264342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>
        <v>3.0240548749649268</v>
      </c>
      <c r="X92" s="3">
        <v>3.0240548749649268</v>
      </c>
      <c r="Y92" s="3">
        <v>3.0240548749649268</v>
      </c>
      <c r="Z92" s="3">
        <v>3.0240548749649268</v>
      </c>
      <c r="AA92" s="3">
        <v>3.0240548749649268</v>
      </c>
      <c r="AB92" s="104">
        <v>3.0240548749649268</v>
      </c>
    </row>
    <row r="93" spans="1:28" x14ac:dyDescent="0.25">
      <c r="A93" s="101"/>
      <c r="B93" s="63"/>
      <c r="C93" s="63"/>
      <c r="D93" s="4" t="s">
        <v>11</v>
      </c>
      <c r="E93" s="4" t="s">
        <v>8</v>
      </c>
      <c r="F93" s="4"/>
      <c r="G93" s="3"/>
      <c r="H93" s="3">
        <v>1.8282956996801356</v>
      </c>
      <c r="I93" s="3">
        <v>6.4911519859134525</v>
      </c>
      <c r="J93" s="3">
        <v>6.4911519859134525</v>
      </c>
      <c r="K93" s="3">
        <v>6.4911519859134525</v>
      </c>
      <c r="L93" s="3">
        <v>6.4911519859134525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>
        <v>3.5577116176057961</v>
      </c>
      <c r="X93" s="3">
        <v>3.5577116176057961</v>
      </c>
      <c r="Y93" s="3">
        <v>3.5577116176057961</v>
      </c>
      <c r="Z93" s="3">
        <v>3.5577116176057961</v>
      </c>
      <c r="AA93" s="3">
        <v>3.5577116176057961</v>
      </c>
      <c r="AB93" s="104">
        <v>3.5577116176057961</v>
      </c>
    </row>
    <row r="94" spans="1:28" x14ac:dyDescent="0.25">
      <c r="A94" s="117"/>
      <c r="B94" s="90"/>
      <c r="C94" s="90"/>
      <c r="D94" s="89" t="s">
        <v>11</v>
      </c>
      <c r="E94" s="89" t="s">
        <v>9</v>
      </c>
      <c r="F94" s="89"/>
      <c r="G94" s="91"/>
      <c r="H94" s="91">
        <v>2.102540054632156</v>
      </c>
      <c r="I94" s="91">
        <v>7.46482478380047</v>
      </c>
      <c r="J94" s="91">
        <v>7.46482478380047</v>
      </c>
      <c r="K94" s="91">
        <v>7.46482478380047</v>
      </c>
      <c r="L94" s="91">
        <v>7.46482478380047</v>
      </c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>
        <v>4.0913683602466655</v>
      </c>
      <c r="X94" s="91">
        <v>4.0913683602466655</v>
      </c>
      <c r="Y94" s="91">
        <v>4.0913683602466655</v>
      </c>
      <c r="Z94" s="91">
        <v>4.0913683602466655</v>
      </c>
      <c r="AA94" s="91">
        <v>4.0913683602466655</v>
      </c>
      <c r="AB94" s="118">
        <v>4.0913683602466655</v>
      </c>
    </row>
    <row r="95" spans="1:28" x14ac:dyDescent="0.25">
      <c r="A95" s="101"/>
      <c r="B95" s="63"/>
      <c r="C95" s="63" t="s">
        <v>12</v>
      </c>
      <c r="D95" s="4"/>
      <c r="E95" s="4"/>
      <c r="F95" s="4"/>
      <c r="G95" s="3"/>
      <c r="H95" s="3"/>
      <c r="I95" s="3"/>
      <c r="J95" s="3"/>
      <c r="K95" s="3"/>
      <c r="L95" s="3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102"/>
    </row>
    <row r="96" spans="1:28" x14ac:dyDescent="0.25">
      <c r="A96" s="101"/>
      <c r="B96" s="63"/>
      <c r="C96" s="63"/>
      <c r="D96" s="4" t="s">
        <v>13</v>
      </c>
      <c r="E96" s="4" t="s">
        <v>7</v>
      </c>
      <c r="F96" s="4"/>
      <c r="G96" s="3"/>
      <c r="H96" s="164">
        <v>9202.0120200000001</v>
      </c>
      <c r="I96" s="164">
        <v>53764.736040000003</v>
      </c>
      <c r="J96" s="164">
        <v>53764.736040000003</v>
      </c>
      <c r="K96" s="164">
        <v>53764.736040000003</v>
      </c>
      <c r="L96" s="164">
        <v>53764.736040000003</v>
      </c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>
        <v>15948.551999999998</v>
      </c>
      <c r="X96" s="164">
        <v>15948.551999999998</v>
      </c>
      <c r="Y96" s="164">
        <v>15948.551999999998</v>
      </c>
      <c r="Z96" s="164">
        <v>15948.551999999998</v>
      </c>
      <c r="AA96" s="164">
        <v>15948.551999999998</v>
      </c>
      <c r="AB96" s="165">
        <v>15948.551999999998</v>
      </c>
    </row>
    <row r="97" spans="1:28" x14ac:dyDescent="0.25">
      <c r="A97" s="101"/>
      <c r="B97" s="63"/>
      <c r="C97" s="63"/>
      <c r="D97" s="4" t="s">
        <v>13</v>
      </c>
      <c r="E97" s="4" t="s">
        <v>8</v>
      </c>
      <c r="F97" s="4"/>
      <c r="G97" s="3"/>
      <c r="H97" s="164">
        <v>9202.0120200000001</v>
      </c>
      <c r="I97" s="164">
        <v>53764.736040000003</v>
      </c>
      <c r="J97" s="164">
        <v>53764.736040000003</v>
      </c>
      <c r="K97" s="164">
        <v>53764.736040000003</v>
      </c>
      <c r="L97" s="164">
        <v>53764.736040000003</v>
      </c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>
        <v>15948.551999999998</v>
      </c>
      <c r="X97" s="164">
        <v>15948.551999999998</v>
      </c>
      <c r="Y97" s="164">
        <v>15948.551999999998</v>
      </c>
      <c r="Z97" s="164">
        <v>15948.551999999998</v>
      </c>
      <c r="AA97" s="164">
        <v>15948.551999999998</v>
      </c>
      <c r="AB97" s="165">
        <v>15948.551999999998</v>
      </c>
    </row>
    <row r="98" spans="1:28" x14ac:dyDescent="0.25">
      <c r="A98" s="101"/>
      <c r="B98" s="63"/>
      <c r="C98" s="63"/>
      <c r="D98" s="4" t="s">
        <v>13</v>
      </c>
      <c r="E98" s="4" t="s">
        <v>9</v>
      </c>
      <c r="F98" s="4"/>
      <c r="G98" s="3"/>
      <c r="H98" s="164">
        <v>9202.0120200000001</v>
      </c>
      <c r="I98" s="164">
        <v>53764.736040000003</v>
      </c>
      <c r="J98" s="164">
        <v>53764.736040000003</v>
      </c>
      <c r="K98" s="164">
        <v>53764.736040000003</v>
      </c>
      <c r="L98" s="164">
        <v>53764.736040000003</v>
      </c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>
        <v>15948.551999999998</v>
      </c>
      <c r="X98" s="164">
        <v>15948.551999999998</v>
      </c>
      <c r="Y98" s="164">
        <v>15948.551999999998</v>
      </c>
      <c r="Z98" s="164">
        <v>15948.551999999998</v>
      </c>
      <c r="AA98" s="164">
        <v>15948.551999999998</v>
      </c>
      <c r="AB98" s="165">
        <v>15948.551999999998</v>
      </c>
    </row>
    <row r="99" spans="1:28" x14ac:dyDescent="0.25">
      <c r="A99" s="101"/>
      <c r="B99" s="63"/>
      <c r="C99" s="6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102"/>
    </row>
    <row r="100" spans="1:28" ht="15.75" thickBot="1" x14ac:dyDescent="0.3">
      <c r="A100" s="110"/>
      <c r="B100" s="82" t="s">
        <v>111</v>
      </c>
      <c r="C100" s="82" t="s">
        <v>2</v>
      </c>
      <c r="D100" s="82" t="s">
        <v>3</v>
      </c>
      <c r="E100" s="86" t="s">
        <v>4</v>
      </c>
      <c r="F100" s="82">
        <v>2028</v>
      </c>
      <c r="G100" s="82">
        <v>2029</v>
      </c>
      <c r="H100" s="82">
        <v>2030</v>
      </c>
      <c r="I100" s="82">
        <v>2031</v>
      </c>
      <c r="J100" s="82">
        <v>2032</v>
      </c>
      <c r="K100" s="82">
        <v>2033</v>
      </c>
      <c r="L100" s="82">
        <v>2034</v>
      </c>
      <c r="M100" s="82">
        <v>2035</v>
      </c>
      <c r="N100" s="82">
        <v>2036</v>
      </c>
      <c r="O100" s="82">
        <v>2037</v>
      </c>
      <c r="P100" s="82">
        <v>2038</v>
      </c>
      <c r="Q100" s="82">
        <v>2039</v>
      </c>
      <c r="R100" s="82">
        <v>2040</v>
      </c>
      <c r="S100" s="82">
        <v>2041</v>
      </c>
      <c r="T100" s="82">
        <v>2042</v>
      </c>
      <c r="U100" s="82">
        <v>2043</v>
      </c>
      <c r="V100" s="82">
        <v>2044</v>
      </c>
      <c r="W100" s="82">
        <v>2045</v>
      </c>
      <c r="X100" s="82">
        <v>2046</v>
      </c>
      <c r="Y100" s="82">
        <v>2047</v>
      </c>
      <c r="Z100" s="82">
        <v>2048</v>
      </c>
      <c r="AA100" s="82">
        <v>2049</v>
      </c>
      <c r="AB100" s="111">
        <v>2050</v>
      </c>
    </row>
    <row r="101" spans="1:28" x14ac:dyDescent="0.25">
      <c r="A101" s="101"/>
      <c r="B101" s="63"/>
      <c r="C101" s="63" t="s">
        <v>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102"/>
    </row>
    <row r="102" spans="1:28" x14ac:dyDescent="0.25">
      <c r="A102" s="101"/>
      <c r="B102" s="63"/>
      <c r="C102" s="63"/>
      <c r="D102" s="4" t="s">
        <v>6</v>
      </c>
      <c r="E102" s="4" t="s">
        <v>7</v>
      </c>
      <c r="F102" s="4"/>
      <c r="G102" s="3">
        <v>4.4604008176562724</v>
      </c>
      <c r="H102" s="3">
        <v>24.521375431571261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>
        <v>9.6601873271165069</v>
      </c>
      <c r="X102" s="3">
        <v>9.6601873271165069</v>
      </c>
      <c r="Y102" s="3">
        <v>9.6601873271165069</v>
      </c>
      <c r="Z102" s="3">
        <v>9.6601873271165069</v>
      </c>
      <c r="AA102" s="3">
        <v>9.6601873271165069</v>
      </c>
      <c r="AB102" s="104">
        <v>9.6601873271165069</v>
      </c>
    </row>
    <row r="103" spans="1:28" x14ac:dyDescent="0.25">
      <c r="A103" s="101"/>
      <c r="B103" s="63"/>
      <c r="C103" s="63"/>
      <c r="D103" s="4" t="s">
        <v>6</v>
      </c>
      <c r="E103" s="4" t="s">
        <v>8</v>
      </c>
      <c r="F103" s="4"/>
      <c r="G103" s="3">
        <v>5.2475303737132615</v>
      </c>
      <c r="H103" s="3">
        <v>28.84867697831913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>
        <v>11.364926267195891</v>
      </c>
      <c r="X103" s="3">
        <v>11.364926267195891</v>
      </c>
      <c r="Y103" s="3">
        <v>11.364926267195891</v>
      </c>
      <c r="Z103" s="3">
        <v>11.364926267195891</v>
      </c>
      <c r="AA103" s="3">
        <v>11.364926267195891</v>
      </c>
      <c r="AB103" s="104">
        <v>11.364926267195891</v>
      </c>
    </row>
    <row r="104" spans="1:28" x14ac:dyDescent="0.25">
      <c r="A104" s="117"/>
      <c r="B104" s="90"/>
      <c r="C104" s="90"/>
      <c r="D104" s="89" t="s">
        <v>6</v>
      </c>
      <c r="E104" s="89" t="s">
        <v>9</v>
      </c>
      <c r="F104" s="89"/>
      <c r="G104" s="91">
        <v>6.0346599297702506</v>
      </c>
      <c r="H104" s="91">
        <v>33.175978525066995</v>
      </c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>
        <v>13.069665207275273</v>
      </c>
      <c r="X104" s="91">
        <v>13.069665207275273</v>
      </c>
      <c r="Y104" s="91">
        <v>13.069665207275273</v>
      </c>
      <c r="Z104" s="91">
        <v>13.069665207275273</v>
      </c>
      <c r="AA104" s="91">
        <v>13.069665207275273</v>
      </c>
      <c r="AB104" s="118">
        <v>13.069665207275273</v>
      </c>
    </row>
    <row r="105" spans="1:28" x14ac:dyDescent="0.25">
      <c r="A105" s="101"/>
      <c r="B105" s="63"/>
      <c r="C105" s="63" t="s">
        <v>10</v>
      </c>
      <c r="D105" s="4"/>
      <c r="E105" s="4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102"/>
    </row>
    <row r="106" spans="1:28" x14ac:dyDescent="0.25">
      <c r="A106" s="101"/>
      <c r="B106" s="63"/>
      <c r="C106" s="63"/>
      <c r="D106" s="4" t="s">
        <v>11</v>
      </c>
      <c r="E106" s="4" t="s">
        <v>7</v>
      </c>
      <c r="F106" s="4"/>
      <c r="G106" s="3"/>
      <c r="H106" s="3">
        <v>1.1629463720749578</v>
      </c>
      <c r="I106" s="3">
        <v>5.1263742153732768</v>
      </c>
      <c r="J106" s="3">
        <v>5.1263742153732768</v>
      </c>
      <c r="K106" s="3">
        <v>5.1263742153732768</v>
      </c>
      <c r="L106" s="3">
        <v>5.1263742153732768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>
        <v>2.6201453510998594</v>
      </c>
      <c r="X106" s="3">
        <v>2.6201453510998594</v>
      </c>
      <c r="Y106" s="3">
        <v>2.6201453510998594</v>
      </c>
      <c r="Z106" s="3">
        <v>2.6201453510998594</v>
      </c>
      <c r="AA106" s="3">
        <v>2.6201453510998594</v>
      </c>
      <c r="AB106" s="104">
        <v>2.6201453510998594</v>
      </c>
    </row>
    <row r="107" spans="1:28" x14ac:dyDescent="0.25">
      <c r="A107" s="101"/>
      <c r="B107" s="63"/>
      <c r="C107" s="63"/>
      <c r="D107" s="4" t="s">
        <v>11</v>
      </c>
      <c r="E107" s="4" t="s">
        <v>8</v>
      </c>
      <c r="F107" s="4"/>
      <c r="G107" s="3"/>
      <c r="H107" s="3">
        <v>1.3681722024411269</v>
      </c>
      <c r="I107" s="3">
        <v>6.0310284886744432</v>
      </c>
      <c r="J107" s="3">
        <v>6.0310284886744432</v>
      </c>
      <c r="K107" s="3">
        <v>6.0310284886744432</v>
      </c>
      <c r="L107" s="3">
        <v>6.0310284886744432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>
        <v>3.0825239424704227</v>
      </c>
      <c r="X107" s="3">
        <v>3.0825239424704227</v>
      </c>
      <c r="Y107" s="3">
        <v>3.0825239424704227</v>
      </c>
      <c r="Z107" s="3">
        <v>3.0825239424704227</v>
      </c>
      <c r="AA107" s="3">
        <v>3.0825239424704227</v>
      </c>
      <c r="AB107" s="104">
        <v>3.0825239424704227</v>
      </c>
    </row>
    <row r="108" spans="1:28" x14ac:dyDescent="0.25">
      <c r="A108" s="117"/>
      <c r="B108" s="90"/>
      <c r="C108" s="90"/>
      <c r="D108" s="89" t="s">
        <v>11</v>
      </c>
      <c r="E108" s="89" t="s">
        <v>9</v>
      </c>
      <c r="F108" s="89"/>
      <c r="G108" s="91"/>
      <c r="H108" s="91">
        <v>1.5733980328072958</v>
      </c>
      <c r="I108" s="91">
        <v>6.9356827619756087</v>
      </c>
      <c r="J108" s="91">
        <v>6.9356827619756087</v>
      </c>
      <c r="K108" s="91">
        <v>6.9356827619756087</v>
      </c>
      <c r="L108" s="91">
        <v>6.9356827619756087</v>
      </c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>
        <v>3.5449025338409856</v>
      </c>
      <c r="X108" s="91">
        <v>3.5449025338409856</v>
      </c>
      <c r="Y108" s="91">
        <v>3.5449025338409856</v>
      </c>
      <c r="Z108" s="91">
        <v>3.5449025338409856</v>
      </c>
      <c r="AA108" s="91">
        <v>3.5449025338409856</v>
      </c>
      <c r="AB108" s="118">
        <v>3.5449025338409856</v>
      </c>
    </row>
    <row r="109" spans="1:28" x14ac:dyDescent="0.25">
      <c r="A109" s="101"/>
      <c r="B109" s="63"/>
      <c r="C109" s="63" t="s">
        <v>12</v>
      </c>
      <c r="D109" s="4"/>
      <c r="E109" s="4"/>
      <c r="F109" s="4"/>
      <c r="G109" s="3"/>
      <c r="H109" s="3"/>
      <c r="I109" s="3"/>
      <c r="J109" s="3"/>
      <c r="K109" s="3"/>
      <c r="L109" s="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102"/>
    </row>
    <row r="110" spans="1:28" x14ac:dyDescent="0.25">
      <c r="A110" s="101"/>
      <c r="B110" s="63"/>
      <c r="C110" s="63"/>
      <c r="D110" s="4" t="s">
        <v>13</v>
      </c>
      <c r="E110" s="4" t="s">
        <v>7</v>
      </c>
      <c r="F110" s="4"/>
      <c r="G110" s="3"/>
      <c r="H110" s="164">
        <v>6823.7648099999997</v>
      </c>
      <c r="I110" s="164">
        <v>51386.488830000002</v>
      </c>
      <c r="J110" s="164">
        <v>51386.488830000002</v>
      </c>
      <c r="K110" s="164">
        <v>51386.488830000002</v>
      </c>
      <c r="L110" s="164">
        <v>51386.488830000002</v>
      </c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>
        <v>14353.6968</v>
      </c>
      <c r="X110" s="164">
        <v>14353.6968</v>
      </c>
      <c r="Y110" s="164">
        <v>14353.6968</v>
      </c>
      <c r="Z110" s="164">
        <v>14353.6968</v>
      </c>
      <c r="AA110" s="164">
        <v>14353.6968</v>
      </c>
      <c r="AB110" s="165">
        <v>14353.6968</v>
      </c>
    </row>
    <row r="111" spans="1:28" x14ac:dyDescent="0.25">
      <c r="A111" s="101"/>
      <c r="B111" s="63"/>
      <c r="C111" s="63"/>
      <c r="D111" s="4" t="s">
        <v>13</v>
      </c>
      <c r="E111" s="4" t="s">
        <v>8</v>
      </c>
      <c r="F111" s="4"/>
      <c r="G111" s="3"/>
      <c r="H111" s="164">
        <v>6823.7648099999997</v>
      </c>
      <c r="I111" s="164">
        <v>51386.488830000002</v>
      </c>
      <c r="J111" s="164">
        <v>51386.488830000002</v>
      </c>
      <c r="K111" s="164">
        <v>51386.488830000002</v>
      </c>
      <c r="L111" s="164">
        <v>51386.488830000002</v>
      </c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>
        <v>14353.6968</v>
      </c>
      <c r="X111" s="164">
        <v>14353.6968</v>
      </c>
      <c r="Y111" s="164">
        <v>14353.6968</v>
      </c>
      <c r="Z111" s="164">
        <v>14353.6968</v>
      </c>
      <c r="AA111" s="164">
        <v>14353.6968</v>
      </c>
      <c r="AB111" s="165">
        <v>14353.6968</v>
      </c>
    </row>
    <row r="112" spans="1:28" ht="15.75" thickBot="1" x14ac:dyDescent="0.3">
      <c r="A112" s="121"/>
      <c r="B112" s="122"/>
      <c r="C112" s="122"/>
      <c r="D112" s="123" t="s">
        <v>13</v>
      </c>
      <c r="E112" s="123" t="s">
        <v>9</v>
      </c>
      <c r="F112" s="123"/>
      <c r="G112" s="124"/>
      <c r="H112" s="169">
        <v>6823.7648099999997</v>
      </c>
      <c r="I112" s="169">
        <v>51386.488830000002</v>
      </c>
      <c r="J112" s="169">
        <v>51386.488830000002</v>
      </c>
      <c r="K112" s="169">
        <v>51386.488830000002</v>
      </c>
      <c r="L112" s="169">
        <v>51386.488830000002</v>
      </c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>
        <v>14353.6968</v>
      </c>
      <c r="X112" s="169">
        <v>14353.6968</v>
      </c>
      <c r="Y112" s="169">
        <v>14353.6968</v>
      </c>
      <c r="Z112" s="169">
        <v>14353.6968</v>
      </c>
      <c r="AA112" s="169">
        <v>14353.6968</v>
      </c>
      <c r="AB112" s="170">
        <v>14353.6968</v>
      </c>
    </row>
    <row r="113" spans="28:28" x14ac:dyDescent="0.25">
      <c r="AB113" s="94"/>
    </row>
  </sheetData>
  <mergeCells count="1">
    <mergeCell ref="B1:E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72"/>
  <sheetViews>
    <sheetView topLeftCell="A28" zoomScale="70" zoomScaleNormal="70" workbookViewId="0">
      <pane xSplit="5" topLeftCell="H1" activePane="topRight" state="frozen"/>
      <selection pane="topRight" activeCell="I170" sqref="I170:AB172"/>
    </sheetView>
  </sheetViews>
  <sheetFormatPr baseColWidth="10" defaultColWidth="10.85546875" defaultRowHeight="15" x14ac:dyDescent="0.25"/>
  <cols>
    <col min="1" max="1" width="14.42578125" style="92" bestFit="1" customWidth="1"/>
    <col min="2" max="2" width="11" style="92" bestFit="1" customWidth="1"/>
    <col min="3" max="3" width="19.5703125" style="92" bestFit="1" customWidth="1"/>
    <col min="4" max="4" width="11.42578125" style="92" bestFit="1" customWidth="1"/>
    <col min="5" max="5" width="10" style="92" bestFit="1" customWidth="1"/>
    <col min="6" max="8" width="11" style="92" bestFit="1" customWidth="1"/>
    <col min="9" max="28" width="14.42578125" style="92" bestFit="1" customWidth="1"/>
    <col min="29" max="16384" width="10.85546875" style="92"/>
  </cols>
  <sheetData>
    <row r="1" spans="1:28" ht="31.5" customHeight="1" thickBot="1" x14ac:dyDescent="0.3">
      <c r="A1" s="205" t="s">
        <v>425</v>
      </c>
      <c r="B1" s="206"/>
      <c r="C1" s="206"/>
      <c r="D1" s="206"/>
      <c r="E1" s="206"/>
    </row>
    <row r="2" spans="1:28" ht="15.75" thickBot="1" x14ac:dyDescent="0.3">
      <c r="A2" s="98" t="s">
        <v>79</v>
      </c>
      <c r="B2" s="99" t="s">
        <v>1</v>
      </c>
      <c r="C2" s="99" t="s">
        <v>2</v>
      </c>
      <c r="D2" s="99" t="s">
        <v>3</v>
      </c>
      <c r="E2" s="114" t="s">
        <v>4</v>
      </c>
      <c r="F2" s="99">
        <v>2028</v>
      </c>
      <c r="G2" s="99">
        <v>2029</v>
      </c>
      <c r="H2" s="99">
        <v>2030</v>
      </c>
      <c r="I2" s="99">
        <v>2031</v>
      </c>
      <c r="J2" s="99">
        <v>2032</v>
      </c>
      <c r="K2" s="99">
        <v>2033</v>
      </c>
      <c r="L2" s="99">
        <v>2034</v>
      </c>
      <c r="M2" s="99">
        <v>2035</v>
      </c>
      <c r="N2" s="99">
        <v>2036</v>
      </c>
      <c r="O2" s="99">
        <v>2037</v>
      </c>
      <c r="P2" s="99">
        <v>2038</v>
      </c>
      <c r="Q2" s="99">
        <v>2039</v>
      </c>
      <c r="R2" s="99">
        <v>2040</v>
      </c>
      <c r="S2" s="99">
        <v>2041</v>
      </c>
      <c r="T2" s="99">
        <v>2042</v>
      </c>
      <c r="U2" s="99">
        <v>2043</v>
      </c>
      <c r="V2" s="99">
        <v>2044</v>
      </c>
      <c r="W2" s="99">
        <v>2045</v>
      </c>
      <c r="X2" s="99">
        <v>2046</v>
      </c>
      <c r="Y2" s="99">
        <v>2047</v>
      </c>
      <c r="Z2" s="99">
        <v>2048</v>
      </c>
      <c r="AA2" s="99">
        <v>2049</v>
      </c>
      <c r="AB2" s="100">
        <v>2050</v>
      </c>
    </row>
    <row r="3" spans="1:28" x14ac:dyDescent="0.25">
      <c r="A3" s="101"/>
      <c r="B3" s="63" t="s">
        <v>19</v>
      </c>
      <c r="C3" s="63" t="s">
        <v>5</v>
      </c>
      <c r="D3" s="4"/>
      <c r="E3" s="7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02"/>
    </row>
    <row r="4" spans="1:28" x14ac:dyDescent="0.25">
      <c r="A4" s="101"/>
      <c r="B4" s="63"/>
      <c r="C4" s="63"/>
      <c r="D4" s="4" t="s">
        <v>6</v>
      </c>
      <c r="E4" s="70" t="s">
        <v>7</v>
      </c>
      <c r="F4" s="3">
        <v>60.226882062138436</v>
      </c>
      <c r="G4" s="3">
        <v>45.170161546603822</v>
      </c>
      <c r="H4" s="3">
        <v>45.170161546603822</v>
      </c>
      <c r="I4" s="3"/>
      <c r="J4" s="3"/>
      <c r="K4" s="3">
        <v>49.379751777633793</v>
      </c>
      <c r="L4" s="3">
        <v>37.034813833225343</v>
      </c>
      <c r="M4" s="3">
        <v>37.034813833225343</v>
      </c>
      <c r="N4" s="3"/>
      <c r="O4" s="3">
        <v>42.694772887593288</v>
      </c>
      <c r="P4" s="3">
        <v>54.149998904361382</v>
      </c>
      <c r="Q4" s="3">
        <v>86.407124484242033</v>
      </c>
      <c r="R4" s="3">
        <v>44.938705971160246</v>
      </c>
      <c r="S4" s="3">
        <v>28.342016542160437</v>
      </c>
      <c r="T4" s="3"/>
      <c r="U4" s="3"/>
      <c r="V4" s="3">
        <v>39.037781950028211</v>
      </c>
      <c r="W4" s="3">
        <v>29.278336462521153</v>
      </c>
      <c r="X4" s="3">
        <v>29.278336462521153</v>
      </c>
      <c r="Y4" s="3"/>
      <c r="Z4" s="3"/>
      <c r="AA4" s="3"/>
      <c r="AB4" s="104"/>
    </row>
    <row r="5" spans="1:28" x14ac:dyDescent="0.25">
      <c r="A5" s="101"/>
      <c r="B5" s="63"/>
      <c r="C5" s="63"/>
      <c r="D5" s="4" t="s">
        <v>6</v>
      </c>
      <c r="E5" s="70" t="s">
        <v>8</v>
      </c>
      <c r="F5" s="3">
        <v>70.855155367221698</v>
      </c>
      <c r="G5" s="3">
        <v>53.141366525416267</v>
      </c>
      <c r="H5" s="3">
        <v>53.141366525416267</v>
      </c>
      <c r="I5" s="3"/>
      <c r="J5" s="3"/>
      <c r="K5" s="3">
        <v>60.009006685165829</v>
      </c>
      <c r="L5" s="3">
        <v>45.006755013874368</v>
      </c>
      <c r="M5" s="3">
        <v>45.006755013874368</v>
      </c>
      <c r="N5" s="3"/>
      <c r="O5" s="3">
        <v>53.732086736142811</v>
      </c>
      <c r="P5" s="3">
        <v>68.297465741041009</v>
      </c>
      <c r="Q5" s="3">
        <v>109.37266945096735</v>
      </c>
      <c r="R5" s="3">
        <v>57.054903428320287</v>
      </c>
      <c r="S5" s="3">
        <v>36.05610291161986</v>
      </c>
      <c r="T5" s="3"/>
      <c r="U5" s="3"/>
      <c r="V5" s="3">
        <v>51.158178958054471</v>
      </c>
      <c r="W5" s="3">
        <v>38.368634218540848</v>
      </c>
      <c r="X5" s="3">
        <v>38.368634218540848</v>
      </c>
      <c r="Y5" s="3"/>
      <c r="Z5" s="3"/>
      <c r="AA5" s="3"/>
      <c r="AB5" s="104"/>
    </row>
    <row r="6" spans="1:28" x14ac:dyDescent="0.25">
      <c r="A6" s="117"/>
      <c r="B6" s="90"/>
      <c r="C6" s="90"/>
      <c r="D6" s="89" t="s">
        <v>6</v>
      </c>
      <c r="E6" s="126" t="s">
        <v>9</v>
      </c>
      <c r="F6" s="91">
        <v>95.654459745749293</v>
      </c>
      <c r="G6" s="91">
        <v>71.740844809311966</v>
      </c>
      <c r="H6" s="91">
        <v>71.740844809311966</v>
      </c>
      <c r="I6" s="91"/>
      <c r="J6" s="91"/>
      <c r="K6" s="91">
        <v>86.183147898908388</v>
      </c>
      <c r="L6" s="91">
        <v>64.637360924181294</v>
      </c>
      <c r="M6" s="91">
        <v>64.637360924181294</v>
      </c>
      <c r="N6" s="91"/>
      <c r="O6" s="91">
        <v>82.24298990225941</v>
      </c>
      <c r="P6" s="91">
        <v>104.97873833741708</v>
      </c>
      <c r="Q6" s="91">
        <v>169.27149542561116</v>
      </c>
      <c r="R6" s="91">
        <v>88.810032732447922</v>
      </c>
      <c r="S6" s="91">
        <v>56.337660799406031</v>
      </c>
      <c r="T6" s="91"/>
      <c r="U6" s="91"/>
      <c r="V6" s="91">
        <v>84.326668612177727</v>
      </c>
      <c r="W6" s="91">
        <v>63.245001459133285</v>
      </c>
      <c r="X6" s="91">
        <v>63.245001459133285</v>
      </c>
      <c r="Y6" s="91"/>
      <c r="Z6" s="91"/>
      <c r="AA6" s="91"/>
      <c r="AB6" s="118"/>
    </row>
    <row r="7" spans="1:28" x14ac:dyDescent="0.25">
      <c r="A7" s="101"/>
      <c r="B7" s="63"/>
      <c r="C7" s="63" t="s">
        <v>10</v>
      </c>
      <c r="D7" s="4"/>
      <c r="E7" s="7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04"/>
    </row>
    <row r="8" spans="1:28" x14ac:dyDescent="0.25">
      <c r="A8" s="101"/>
      <c r="B8" s="63"/>
      <c r="C8" s="63"/>
      <c r="D8" s="4" t="s">
        <v>11</v>
      </c>
      <c r="E8" s="70" t="s">
        <v>7</v>
      </c>
      <c r="F8" s="3"/>
      <c r="G8" s="3"/>
      <c r="H8" s="3"/>
      <c r="I8" s="3">
        <v>10.987524231990575</v>
      </c>
      <c r="J8" s="3">
        <v>10.987524231990575</v>
      </c>
      <c r="K8" s="3">
        <v>10.987524231990575</v>
      </c>
      <c r="L8" s="3">
        <v>10.987524231990575</v>
      </c>
      <c r="M8" s="3">
        <v>10.987524231990575</v>
      </c>
      <c r="N8" s="3">
        <v>20.754746306974376</v>
      </c>
      <c r="O8" s="3">
        <v>20.754746306974376</v>
      </c>
      <c r="P8" s="3">
        <v>20.754746306974376</v>
      </c>
      <c r="Q8" s="3">
        <v>20.754746306974376</v>
      </c>
      <c r="R8" s="3">
        <v>29.769908256828622</v>
      </c>
      <c r="S8" s="3">
        <v>36.471411671178593</v>
      </c>
      <c r="T8" s="3">
        <v>44.934714152502657</v>
      </c>
      <c r="U8" s="3">
        <v>44.934714152502657</v>
      </c>
      <c r="V8" s="3">
        <v>44.934714152502657</v>
      </c>
      <c r="W8" s="3">
        <v>44.934714152502657</v>
      </c>
      <c r="X8" s="3">
        <v>44.934714152502657</v>
      </c>
      <c r="Y8" s="3">
        <v>53.538464621880834</v>
      </c>
      <c r="Z8" s="3">
        <v>53.538464621880834</v>
      </c>
      <c r="AA8" s="3">
        <v>53.538464621880834</v>
      </c>
      <c r="AB8" s="104">
        <v>53.538464621880834</v>
      </c>
    </row>
    <row r="9" spans="1:28" x14ac:dyDescent="0.25">
      <c r="A9" s="101"/>
      <c r="B9" s="63"/>
      <c r="C9" s="63"/>
      <c r="D9" s="4" t="s">
        <v>11</v>
      </c>
      <c r="E9" s="70" t="s">
        <v>8</v>
      </c>
      <c r="F9" s="3"/>
      <c r="G9" s="3"/>
      <c r="H9" s="3"/>
      <c r="I9" s="3">
        <v>12.183204978812441</v>
      </c>
      <c r="J9" s="3">
        <v>12.183204978812441</v>
      </c>
      <c r="K9" s="3">
        <v>12.183204978812441</v>
      </c>
      <c r="L9" s="3">
        <v>12.183204978812441</v>
      </c>
      <c r="M9" s="3">
        <v>12.183204978812441</v>
      </c>
      <c r="N9" s="3">
        <v>23.146218230893599</v>
      </c>
      <c r="O9" s="3">
        <v>23.146218230893599</v>
      </c>
      <c r="P9" s="3">
        <v>23.146218230893599</v>
      </c>
      <c r="Q9" s="3">
        <v>23.146218230893599</v>
      </c>
      <c r="R9" s="3">
        <v>33.403077988709661</v>
      </c>
      <c r="S9" s="3">
        <v>42.462757788136635</v>
      </c>
      <c r="T9" s="3">
        <v>50.385313502957715</v>
      </c>
      <c r="U9" s="3">
        <v>50.385313502957715</v>
      </c>
      <c r="V9" s="3">
        <v>50.385313502957715</v>
      </c>
      <c r="W9" s="3">
        <v>50.385313502957715</v>
      </c>
      <c r="X9" s="3">
        <v>50.385313502957715</v>
      </c>
      <c r="Y9" s="3">
        <v>60.352608635738839</v>
      </c>
      <c r="Z9" s="3">
        <v>60.352608635738839</v>
      </c>
      <c r="AA9" s="3">
        <v>60.352608635738839</v>
      </c>
      <c r="AB9" s="104">
        <v>60.352608635738839</v>
      </c>
    </row>
    <row r="10" spans="1:28" x14ac:dyDescent="0.25">
      <c r="A10" s="117"/>
      <c r="B10" s="90"/>
      <c r="C10" s="90"/>
      <c r="D10" s="89" t="s">
        <v>11</v>
      </c>
      <c r="E10" s="126" t="s">
        <v>9</v>
      </c>
      <c r="F10" s="91"/>
      <c r="G10" s="91"/>
      <c r="H10" s="91"/>
      <c r="I10" s="91">
        <v>14.973126721396795</v>
      </c>
      <c r="J10" s="91">
        <v>14.973126721396795</v>
      </c>
      <c r="K10" s="91">
        <v>14.973126721396795</v>
      </c>
      <c r="L10" s="91">
        <v>14.973126721396795</v>
      </c>
      <c r="M10" s="91">
        <v>14.973126721396795</v>
      </c>
      <c r="N10" s="91">
        <v>28.880730860023991</v>
      </c>
      <c r="O10" s="91">
        <v>28.880730860023991</v>
      </c>
      <c r="P10" s="91">
        <v>28.880730860023991</v>
      </c>
      <c r="Q10" s="91">
        <v>28.880730860023991</v>
      </c>
      <c r="R10" s="91">
        <v>42.345067224028178</v>
      </c>
      <c r="S10" s="91">
        <v>51.427923013984469</v>
      </c>
      <c r="T10" s="91">
        <v>64.090572133895364</v>
      </c>
      <c r="U10" s="91">
        <v>64.090572133895364</v>
      </c>
      <c r="V10" s="91">
        <v>64.090572133895364</v>
      </c>
      <c r="W10" s="91">
        <v>64.090572133895364</v>
      </c>
      <c r="X10" s="91">
        <v>64.090572133895364</v>
      </c>
      <c r="Y10" s="91">
        <v>77.789322352765367</v>
      </c>
      <c r="Z10" s="91">
        <v>77.789322352765367</v>
      </c>
      <c r="AA10" s="91">
        <v>77.789322352765367</v>
      </c>
      <c r="AB10" s="118">
        <v>77.789322352765367</v>
      </c>
    </row>
    <row r="11" spans="1:28" x14ac:dyDescent="0.25">
      <c r="A11" s="101"/>
      <c r="B11" s="63"/>
      <c r="C11" s="63" t="s">
        <v>20</v>
      </c>
      <c r="D11" s="4"/>
      <c r="E11" s="7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104"/>
    </row>
    <row r="12" spans="1:28" x14ac:dyDescent="0.25">
      <c r="A12" s="101"/>
      <c r="B12" s="63"/>
      <c r="C12" s="63"/>
      <c r="D12" s="4" t="s">
        <v>11</v>
      </c>
      <c r="E12" s="70" t="s">
        <v>7</v>
      </c>
      <c r="F12" s="3"/>
      <c r="G12" s="3"/>
      <c r="H12" s="3"/>
      <c r="I12" s="3">
        <v>0.98159401874091601</v>
      </c>
      <c r="J12" s="3">
        <v>0.98159401874091601</v>
      </c>
      <c r="K12" s="3">
        <v>0.98159401874091601</v>
      </c>
      <c r="L12" s="3">
        <v>0.98159401874091601</v>
      </c>
      <c r="M12" s="3">
        <v>0.98159401874091601</v>
      </c>
      <c r="N12" s="3">
        <v>1.8143092599153874</v>
      </c>
      <c r="O12" s="3">
        <v>1.8143092599153874</v>
      </c>
      <c r="P12" s="3">
        <v>1.8143092599153874</v>
      </c>
      <c r="Q12" s="3">
        <v>1.8143092599153874</v>
      </c>
      <c r="R12" s="3">
        <v>2.5877652419487336</v>
      </c>
      <c r="S12" s="3">
        <v>2.8688657575448877</v>
      </c>
      <c r="T12" s="3">
        <v>3.5392774149829154</v>
      </c>
      <c r="U12" s="3">
        <v>3.5392774149829154</v>
      </c>
      <c r="V12" s="3">
        <v>3.5392774149829154</v>
      </c>
      <c r="W12" s="3">
        <v>3.5392774149829154</v>
      </c>
      <c r="X12" s="3">
        <v>3.5392774149829154</v>
      </c>
      <c r="Y12" s="3">
        <v>4.3438712374162067</v>
      </c>
      <c r="Z12" s="3">
        <v>4.3438712374162067</v>
      </c>
      <c r="AA12" s="3">
        <v>4.3438712374162067</v>
      </c>
      <c r="AB12" s="104">
        <v>4.3438712374162067</v>
      </c>
    </row>
    <row r="13" spans="1:28" x14ac:dyDescent="0.25">
      <c r="A13" s="101"/>
      <c r="B13" s="63"/>
      <c r="C13" s="63"/>
      <c r="D13" s="4" t="s">
        <v>11</v>
      </c>
      <c r="E13" s="70" t="s">
        <v>8</v>
      </c>
      <c r="F13" s="3"/>
      <c r="G13" s="3"/>
      <c r="H13" s="3"/>
      <c r="I13" s="3">
        <v>1.154816492636372</v>
      </c>
      <c r="J13" s="3">
        <v>1.154816492636372</v>
      </c>
      <c r="K13" s="3">
        <v>1.154816492636372</v>
      </c>
      <c r="L13" s="3">
        <v>1.154816492636372</v>
      </c>
      <c r="M13" s="3">
        <v>1.154816492636372</v>
      </c>
      <c r="N13" s="3">
        <v>2.1344814822533968</v>
      </c>
      <c r="O13" s="3">
        <v>2.1344814822533968</v>
      </c>
      <c r="P13" s="3">
        <v>2.1344814822533968</v>
      </c>
      <c r="Q13" s="3">
        <v>2.1344814822533968</v>
      </c>
      <c r="R13" s="3">
        <v>3.0444296964102748</v>
      </c>
      <c r="S13" s="3">
        <v>3.3751361853469266</v>
      </c>
      <c r="T13" s="3">
        <v>4.1638557823328419</v>
      </c>
      <c r="U13" s="3">
        <v>4.1638557823328419</v>
      </c>
      <c r="V13" s="3">
        <v>4.1638557823328419</v>
      </c>
      <c r="W13" s="3">
        <v>4.1638557823328419</v>
      </c>
      <c r="X13" s="3">
        <v>4.1638557823328419</v>
      </c>
      <c r="Y13" s="3">
        <v>5.1104367499014192</v>
      </c>
      <c r="Z13" s="3">
        <v>5.1104367499014192</v>
      </c>
      <c r="AA13" s="3">
        <v>5.1104367499014192</v>
      </c>
      <c r="AB13" s="104">
        <v>5.1104367499014192</v>
      </c>
    </row>
    <row r="14" spans="1:28" x14ac:dyDescent="0.25">
      <c r="A14" s="117"/>
      <c r="B14" s="90"/>
      <c r="C14" s="90"/>
      <c r="D14" s="89" t="s">
        <v>11</v>
      </c>
      <c r="E14" s="126" t="s">
        <v>9</v>
      </c>
      <c r="F14" s="91"/>
      <c r="G14" s="91"/>
      <c r="H14" s="91"/>
      <c r="I14" s="91">
        <v>1.5590022650591022</v>
      </c>
      <c r="J14" s="91">
        <v>1.5590022650591022</v>
      </c>
      <c r="K14" s="91">
        <v>1.5590022650591022</v>
      </c>
      <c r="L14" s="91">
        <v>1.5590022650591022</v>
      </c>
      <c r="M14" s="91">
        <v>1.5590022650591022</v>
      </c>
      <c r="N14" s="91">
        <v>2.8815500010420858</v>
      </c>
      <c r="O14" s="91">
        <v>2.8815500010420858</v>
      </c>
      <c r="P14" s="91">
        <v>2.8815500010420858</v>
      </c>
      <c r="Q14" s="91">
        <v>2.8815500010420858</v>
      </c>
      <c r="R14" s="91">
        <v>4.1099800901538712</v>
      </c>
      <c r="S14" s="91">
        <v>4.5564338502183519</v>
      </c>
      <c r="T14" s="91">
        <v>5.6212053061493368</v>
      </c>
      <c r="U14" s="91">
        <v>5.6212053061493368</v>
      </c>
      <c r="V14" s="91">
        <v>5.6212053061493368</v>
      </c>
      <c r="W14" s="91">
        <v>5.6212053061493368</v>
      </c>
      <c r="X14" s="91">
        <v>5.6212053061493368</v>
      </c>
      <c r="Y14" s="91">
        <v>6.8990896123669172</v>
      </c>
      <c r="Z14" s="91">
        <v>6.8990896123669172</v>
      </c>
      <c r="AA14" s="91">
        <v>6.8990896123669172</v>
      </c>
      <c r="AB14" s="118">
        <v>6.8990896123669172</v>
      </c>
    </row>
    <row r="15" spans="1:28" x14ac:dyDescent="0.25">
      <c r="A15" s="101"/>
      <c r="B15" s="63"/>
      <c r="C15" s="63" t="s">
        <v>12</v>
      </c>
      <c r="D15" s="4"/>
      <c r="E15" s="7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04"/>
    </row>
    <row r="16" spans="1:28" x14ac:dyDescent="0.25">
      <c r="A16" s="101"/>
      <c r="B16" s="63"/>
      <c r="C16" s="63"/>
      <c r="D16" s="4" t="s">
        <v>13</v>
      </c>
      <c r="E16" s="70" t="s">
        <v>7</v>
      </c>
      <c r="F16" s="3"/>
      <c r="G16" s="3"/>
      <c r="H16" s="3"/>
      <c r="I16" s="164">
        <f>I17</f>
        <v>106565.58483508538</v>
      </c>
      <c r="J16" s="164">
        <f t="shared" ref="J16:AB16" si="0">J17</f>
        <v>106565.58483508538</v>
      </c>
      <c r="K16" s="164">
        <f t="shared" si="0"/>
        <v>106565.58483508538</v>
      </c>
      <c r="L16" s="164">
        <f t="shared" si="0"/>
        <v>106565.58483508538</v>
      </c>
      <c r="M16" s="164">
        <f t="shared" si="0"/>
        <v>106565.58483508538</v>
      </c>
      <c r="N16" s="164">
        <f t="shared" si="0"/>
        <v>196968.33028050419</v>
      </c>
      <c r="O16" s="164">
        <f t="shared" si="0"/>
        <v>196968.33028050419</v>
      </c>
      <c r="P16" s="164">
        <f t="shared" si="0"/>
        <v>196968.33028050419</v>
      </c>
      <c r="Q16" s="164">
        <f t="shared" si="0"/>
        <v>196968.33028050419</v>
      </c>
      <c r="R16" s="164">
        <f t="shared" si="0"/>
        <v>280937.64876857365</v>
      </c>
      <c r="S16" s="164">
        <f t="shared" si="0"/>
        <v>311454.96515974007</v>
      </c>
      <c r="T16" s="164">
        <f t="shared" si="0"/>
        <v>384237.41953091673</v>
      </c>
      <c r="U16" s="164">
        <f t="shared" si="0"/>
        <v>384237.41953091673</v>
      </c>
      <c r="V16" s="164">
        <f t="shared" si="0"/>
        <v>384237.41953091673</v>
      </c>
      <c r="W16" s="164">
        <f t="shared" si="0"/>
        <v>384237.41953091673</v>
      </c>
      <c r="X16" s="164">
        <f t="shared" si="0"/>
        <v>384237.41953091673</v>
      </c>
      <c r="Y16" s="164">
        <f t="shared" si="0"/>
        <v>471587.28029000008</v>
      </c>
      <c r="Z16" s="164">
        <f t="shared" si="0"/>
        <v>471587.28029000008</v>
      </c>
      <c r="AA16" s="164">
        <f t="shared" si="0"/>
        <v>471587.28029000008</v>
      </c>
      <c r="AB16" s="165">
        <f t="shared" si="0"/>
        <v>471587.28029000008</v>
      </c>
    </row>
    <row r="17" spans="1:28" x14ac:dyDescent="0.25">
      <c r="A17" s="101"/>
      <c r="B17" s="63"/>
      <c r="C17" s="63"/>
      <c r="D17" s="4" t="s">
        <v>13</v>
      </c>
      <c r="E17" s="70" t="s">
        <v>8</v>
      </c>
      <c r="F17" s="3"/>
      <c r="G17" s="3"/>
      <c r="H17" s="3"/>
      <c r="I17" s="164">
        <v>106565.58483508538</v>
      </c>
      <c r="J17" s="164">
        <v>106565.58483508538</v>
      </c>
      <c r="K17" s="164">
        <v>106565.58483508538</v>
      </c>
      <c r="L17" s="164">
        <v>106565.58483508538</v>
      </c>
      <c r="M17" s="164">
        <v>106565.58483508538</v>
      </c>
      <c r="N17" s="164">
        <v>196968.33028050419</v>
      </c>
      <c r="O17" s="164">
        <v>196968.33028050419</v>
      </c>
      <c r="P17" s="164">
        <v>196968.33028050419</v>
      </c>
      <c r="Q17" s="164">
        <v>196968.33028050419</v>
      </c>
      <c r="R17" s="164">
        <v>280937.64876857365</v>
      </c>
      <c r="S17" s="164">
        <v>311454.96515974007</v>
      </c>
      <c r="T17" s="164">
        <v>384237.41953091673</v>
      </c>
      <c r="U17" s="164">
        <v>384237.41953091673</v>
      </c>
      <c r="V17" s="164">
        <v>384237.41953091673</v>
      </c>
      <c r="W17" s="164">
        <v>384237.41953091673</v>
      </c>
      <c r="X17" s="164">
        <v>384237.41953091673</v>
      </c>
      <c r="Y17" s="164">
        <v>471587.28029000008</v>
      </c>
      <c r="Z17" s="164">
        <v>471587.28029000008</v>
      </c>
      <c r="AA17" s="164">
        <v>471587.28029000008</v>
      </c>
      <c r="AB17" s="165">
        <v>471587.28029000008</v>
      </c>
    </row>
    <row r="18" spans="1:28" x14ac:dyDescent="0.25">
      <c r="A18" s="117"/>
      <c r="B18" s="90"/>
      <c r="C18" s="90"/>
      <c r="D18" s="89" t="s">
        <v>13</v>
      </c>
      <c r="E18" s="126" t="s">
        <v>9</v>
      </c>
      <c r="F18" s="91"/>
      <c r="G18" s="91"/>
      <c r="H18" s="91"/>
      <c r="I18" s="166">
        <f>I17</f>
        <v>106565.58483508538</v>
      </c>
      <c r="J18" s="166">
        <f t="shared" ref="J18:AB18" si="1">J17</f>
        <v>106565.58483508538</v>
      </c>
      <c r="K18" s="166">
        <f t="shared" si="1"/>
        <v>106565.58483508538</v>
      </c>
      <c r="L18" s="166">
        <f t="shared" si="1"/>
        <v>106565.58483508538</v>
      </c>
      <c r="M18" s="166">
        <f t="shared" si="1"/>
        <v>106565.58483508538</v>
      </c>
      <c r="N18" s="166">
        <f t="shared" si="1"/>
        <v>196968.33028050419</v>
      </c>
      <c r="O18" s="166">
        <f t="shared" si="1"/>
        <v>196968.33028050419</v>
      </c>
      <c r="P18" s="166">
        <f t="shared" si="1"/>
        <v>196968.33028050419</v>
      </c>
      <c r="Q18" s="166">
        <f t="shared" si="1"/>
        <v>196968.33028050419</v>
      </c>
      <c r="R18" s="166">
        <f t="shared" si="1"/>
        <v>280937.64876857365</v>
      </c>
      <c r="S18" s="166">
        <f t="shared" si="1"/>
        <v>311454.96515974007</v>
      </c>
      <c r="T18" s="166">
        <f t="shared" si="1"/>
        <v>384237.41953091673</v>
      </c>
      <c r="U18" s="166">
        <f t="shared" si="1"/>
        <v>384237.41953091673</v>
      </c>
      <c r="V18" s="166">
        <f t="shared" si="1"/>
        <v>384237.41953091673</v>
      </c>
      <c r="W18" s="166">
        <f t="shared" si="1"/>
        <v>384237.41953091673</v>
      </c>
      <c r="X18" s="166">
        <f t="shared" si="1"/>
        <v>384237.41953091673</v>
      </c>
      <c r="Y18" s="166">
        <f t="shared" si="1"/>
        <v>471587.28029000008</v>
      </c>
      <c r="Z18" s="166">
        <f t="shared" si="1"/>
        <v>471587.28029000008</v>
      </c>
      <c r="AA18" s="166">
        <f t="shared" si="1"/>
        <v>471587.28029000008</v>
      </c>
      <c r="AB18" s="167">
        <f t="shared" si="1"/>
        <v>471587.28029000008</v>
      </c>
    </row>
    <row r="19" spans="1:28" x14ac:dyDescent="0.25">
      <c r="A19" s="101"/>
      <c r="B19" s="63"/>
      <c r="C19" s="63" t="s">
        <v>22</v>
      </c>
      <c r="D19" s="4"/>
      <c r="E19" s="7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102"/>
    </row>
    <row r="20" spans="1:28" x14ac:dyDescent="0.25">
      <c r="A20" s="101"/>
      <c r="B20" s="63"/>
      <c r="C20" s="63"/>
      <c r="D20" s="4" t="s">
        <v>13</v>
      </c>
      <c r="E20" s="70" t="s">
        <v>7</v>
      </c>
      <c r="F20" s="4"/>
      <c r="G20" s="4"/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102">
        <v>0</v>
      </c>
    </row>
    <row r="21" spans="1:28" x14ac:dyDescent="0.25">
      <c r="A21" s="101"/>
      <c r="B21" s="63"/>
      <c r="C21" s="63"/>
      <c r="D21" s="4" t="s">
        <v>13</v>
      </c>
      <c r="E21" s="70" t="s">
        <v>8</v>
      </c>
      <c r="F21" s="4"/>
      <c r="G21" s="4"/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102">
        <v>0</v>
      </c>
    </row>
    <row r="22" spans="1:28" x14ac:dyDescent="0.25">
      <c r="A22" s="101"/>
      <c r="B22" s="63"/>
      <c r="C22" s="63"/>
      <c r="D22" s="4" t="s">
        <v>13</v>
      </c>
      <c r="E22" s="70" t="s">
        <v>9</v>
      </c>
      <c r="F22" s="4"/>
      <c r="G22" s="4"/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102">
        <v>0</v>
      </c>
    </row>
    <row r="23" spans="1:28" x14ac:dyDescent="0.25">
      <c r="A23" s="101"/>
      <c r="B23" s="63"/>
      <c r="C23" s="63"/>
      <c r="D23" s="4"/>
      <c r="E23" s="70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102"/>
    </row>
    <row r="24" spans="1:28" ht="15.75" thickBot="1" x14ac:dyDescent="0.3">
      <c r="A24" s="110" t="s">
        <v>256</v>
      </c>
      <c r="B24" s="82" t="s">
        <v>1</v>
      </c>
      <c r="C24" s="82" t="s">
        <v>2</v>
      </c>
      <c r="D24" s="82" t="s">
        <v>3</v>
      </c>
      <c r="E24" s="86" t="s">
        <v>4</v>
      </c>
      <c r="F24" s="82">
        <v>2028</v>
      </c>
      <c r="G24" s="82">
        <v>2029</v>
      </c>
      <c r="H24" s="82">
        <v>2030</v>
      </c>
      <c r="I24" s="82">
        <v>2031</v>
      </c>
      <c r="J24" s="82">
        <v>2032</v>
      </c>
      <c r="K24" s="82">
        <v>2033</v>
      </c>
      <c r="L24" s="82">
        <v>2034</v>
      </c>
      <c r="M24" s="82">
        <v>2035</v>
      </c>
      <c r="N24" s="82">
        <v>2036</v>
      </c>
      <c r="O24" s="82">
        <v>2037</v>
      </c>
      <c r="P24" s="82">
        <v>2038</v>
      </c>
      <c r="Q24" s="82">
        <v>2039</v>
      </c>
      <c r="R24" s="82">
        <v>2040</v>
      </c>
      <c r="S24" s="82">
        <v>2041</v>
      </c>
      <c r="T24" s="82">
        <v>2042</v>
      </c>
      <c r="U24" s="82">
        <v>2043</v>
      </c>
      <c r="V24" s="82">
        <v>2044</v>
      </c>
      <c r="W24" s="82">
        <v>2045</v>
      </c>
      <c r="X24" s="82">
        <v>2046</v>
      </c>
      <c r="Y24" s="82">
        <v>2047</v>
      </c>
      <c r="Z24" s="82">
        <v>2048</v>
      </c>
      <c r="AA24" s="82">
        <v>2049</v>
      </c>
      <c r="AB24" s="111">
        <v>2050</v>
      </c>
    </row>
    <row r="25" spans="1:28" x14ac:dyDescent="0.25">
      <c r="A25" s="101"/>
      <c r="B25" s="63" t="s">
        <v>19</v>
      </c>
      <c r="C25" s="63" t="s">
        <v>5</v>
      </c>
      <c r="D25" s="4"/>
      <c r="E25" s="70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102"/>
    </row>
    <row r="26" spans="1:28" x14ac:dyDescent="0.25">
      <c r="A26" s="101"/>
      <c r="B26" s="63"/>
      <c r="C26" s="63"/>
      <c r="D26" s="4" t="s">
        <v>6</v>
      </c>
      <c r="E26" s="70" t="s">
        <v>7</v>
      </c>
      <c r="F26" s="3">
        <v>60.226882062138436</v>
      </c>
      <c r="G26" s="3">
        <v>45.170161546603822</v>
      </c>
      <c r="H26" s="3">
        <v>45.170161546603822</v>
      </c>
      <c r="I26" s="3"/>
      <c r="J26" s="3"/>
      <c r="K26" s="3">
        <v>49.379751777633793</v>
      </c>
      <c r="L26" s="3">
        <v>37.034813833225343</v>
      </c>
      <c r="M26" s="3">
        <v>37.034813833225343</v>
      </c>
      <c r="N26" s="3"/>
      <c r="O26" s="3">
        <v>42.694772887593288</v>
      </c>
      <c r="P26" s="3">
        <v>54.149998904361382</v>
      </c>
      <c r="Q26" s="3">
        <v>86.407124484242033</v>
      </c>
      <c r="R26" s="3">
        <v>44.938705971160246</v>
      </c>
      <c r="S26" s="3">
        <v>28.342016542160437</v>
      </c>
      <c r="T26" s="3"/>
      <c r="U26" s="3"/>
      <c r="V26" s="3">
        <v>39.037781950028211</v>
      </c>
      <c r="W26" s="3">
        <v>29.278336462521153</v>
      </c>
      <c r="X26" s="3">
        <v>29.278336462521153</v>
      </c>
      <c r="Y26" s="3"/>
      <c r="Z26" s="3"/>
      <c r="AA26" s="3"/>
      <c r="AB26" s="104"/>
    </row>
    <row r="27" spans="1:28" x14ac:dyDescent="0.25">
      <c r="A27" s="101"/>
      <c r="B27" s="63"/>
      <c r="C27" s="63"/>
      <c r="D27" s="4" t="s">
        <v>6</v>
      </c>
      <c r="E27" s="70" t="s">
        <v>8</v>
      </c>
      <c r="F27" s="3">
        <v>70.855155367221698</v>
      </c>
      <c r="G27" s="3">
        <v>53.141366525416267</v>
      </c>
      <c r="H27" s="3">
        <v>53.141366525416267</v>
      </c>
      <c r="I27" s="3"/>
      <c r="J27" s="3"/>
      <c r="K27" s="3">
        <v>60.009006685165829</v>
      </c>
      <c r="L27" s="3">
        <v>45.006755013874368</v>
      </c>
      <c r="M27" s="3">
        <v>45.006755013874368</v>
      </c>
      <c r="N27" s="3"/>
      <c r="O27" s="3">
        <v>53.732086736142811</v>
      </c>
      <c r="P27" s="3">
        <v>68.297465741041009</v>
      </c>
      <c r="Q27" s="3">
        <v>109.37266945096735</v>
      </c>
      <c r="R27" s="3">
        <v>57.054903428320287</v>
      </c>
      <c r="S27" s="3">
        <v>36.05610291161986</v>
      </c>
      <c r="T27" s="3"/>
      <c r="U27" s="3"/>
      <c r="V27" s="3">
        <v>51.158178958054471</v>
      </c>
      <c r="W27" s="3">
        <v>38.368634218540848</v>
      </c>
      <c r="X27" s="3">
        <v>38.368634218540848</v>
      </c>
      <c r="Y27" s="3"/>
      <c r="Z27" s="3"/>
      <c r="AA27" s="3"/>
      <c r="AB27" s="104"/>
    </row>
    <row r="28" spans="1:28" x14ac:dyDescent="0.25">
      <c r="A28" s="117"/>
      <c r="B28" s="90"/>
      <c r="C28" s="90"/>
      <c r="D28" s="89" t="s">
        <v>6</v>
      </c>
      <c r="E28" s="126" t="s">
        <v>9</v>
      </c>
      <c r="F28" s="91">
        <v>95.654459745749293</v>
      </c>
      <c r="G28" s="91">
        <v>71.740844809311966</v>
      </c>
      <c r="H28" s="91">
        <v>71.740844809311966</v>
      </c>
      <c r="I28" s="91"/>
      <c r="J28" s="91"/>
      <c r="K28" s="91">
        <v>86.183147898908388</v>
      </c>
      <c r="L28" s="91">
        <v>64.637360924181294</v>
      </c>
      <c r="M28" s="91">
        <v>64.637360924181294</v>
      </c>
      <c r="N28" s="91"/>
      <c r="O28" s="91">
        <v>82.24298990225941</v>
      </c>
      <c r="P28" s="91">
        <v>104.97873833741708</v>
      </c>
      <c r="Q28" s="91">
        <v>169.27149542561116</v>
      </c>
      <c r="R28" s="91">
        <v>88.810032732447922</v>
      </c>
      <c r="S28" s="91">
        <v>56.337660799406031</v>
      </c>
      <c r="T28" s="91"/>
      <c r="U28" s="91"/>
      <c r="V28" s="91">
        <v>84.326668612177727</v>
      </c>
      <c r="W28" s="91">
        <v>63.245001459133285</v>
      </c>
      <c r="X28" s="91">
        <v>63.245001459133285</v>
      </c>
      <c r="Y28" s="91"/>
      <c r="Z28" s="91"/>
      <c r="AA28" s="91"/>
      <c r="AB28" s="118"/>
    </row>
    <row r="29" spans="1:28" x14ac:dyDescent="0.25">
      <c r="A29" s="101"/>
      <c r="B29" s="63"/>
      <c r="C29" s="63" t="s">
        <v>10</v>
      </c>
      <c r="D29" s="4"/>
      <c r="E29" s="7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104"/>
    </row>
    <row r="30" spans="1:28" x14ac:dyDescent="0.25">
      <c r="A30" s="101"/>
      <c r="B30" s="63"/>
      <c r="C30" s="63"/>
      <c r="D30" s="4" t="s">
        <v>11</v>
      </c>
      <c r="E30" s="70" t="s">
        <v>7</v>
      </c>
      <c r="F30" s="3"/>
      <c r="G30" s="3"/>
      <c r="H30" s="3"/>
      <c r="I30" s="3">
        <v>10.987524231990575</v>
      </c>
      <c r="J30" s="3">
        <v>10.987524231990575</v>
      </c>
      <c r="K30" s="3">
        <v>10.987524231990575</v>
      </c>
      <c r="L30" s="3">
        <v>10.987524231990575</v>
      </c>
      <c r="M30" s="3">
        <v>10.987524231990575</v>
      </c>
      <c r="N30" s="3">
        <v>20.754746306974376</v>
      </c>
      <c r="O30" s="3">
        <v>20.754746306974376</v>
      </c>
      <c r="P30" s="3">
        <v>20.754746306974376</v>
      </c>
      <c r="Q30" s="3">
        <v>20.754746306974376</v>
      </c>
      <c r="R30" s="3">
        <v>29.769908256828622</v>
      </c>
      <c r="S30" s="3">
        <v>36.471411671178593</v>
      </c>
      <c r="T30" s="3">
        <v>44.934714152502657</v>
      </c>
      <c r="U30" s="3">
        <v>44.934714152502657</v>
      </c>
      <c r="V30" s="3">
        <v>44.934714152502657</v>
      </c>
      <c r="W30" s="3">
        <v>44.934714152502657</v>
      </c>
      <c r="X30" s="3">
        <v>44.934714152502657</v>
      </c>
      <c r="Y30" s="3">
        <v>53.538464621880834</v>
      </c>
      <c r="Z30" s="3">
        <v>53.538464621880834</v>
      </c>
      <c r="AA30" s="3">
        <v>53.538464621880834</v>
      </c>
      <c r="AB30" s="104">
        <v>53.538464621880834</v>
      </c>
    </row>
    <row r="31" spans="1:28" x14ac:dyDescent="0.25">
      <c r="A31" s="101"/>
      <c r="B31" s="63"/>
      <c r="C31" s="63"/>
      <c r="D31" s="4" t="s">
        <v>11</v>
      </c>
      <c r="E31" s="70" t="s">
        <v>8</v>
      </c>
      <c r="F31" s="3"/>
      <c r="G31" s="3"/>
      <c r="H31" s="3"/>
      <c r="I31" s="3">
        <v>12.183204978812441</v>
      </c>
      <c r="J31" s="3">
        <v>12.183204978812441</v>
      </c>
      <c r="K31" s="3">
        <v>12.183204978812441</v>
      </c>
      <c r="L31" s="3">
        <v>12.183204978812441</v>
      </c>
      <c r="M31" s="3">
        <v>12.183204978812441</v>
      </c>
      <c r="N31" s="3">
        <v>23.146218230893599</v>
      </c>
      <c r="O31" s="3">
        <v>23.146218230893599</v>
      </c>
      <c r="P31" s="3">
        <v>23.146218230893599</v>
      </c>
      <c r="Q31" s="3">
        <v>23.146218230893599</v>
      </c>
      <c r="R31" s="3">
        <v>33.403077988709661</v>
      </c>
      <c r="S31" s="3">
        <v>42.462757788136635</v>
      </c>
      <c r="T31" s="3">
        <v>50.385313502957715</v>
      </c>
      <c r="U31" s="3">
        <v>50.385313502957715</v>
      </c>
      <c r="V31" s="3">
        <v>50.385313502957715</v>
      </c>
      <c r="W31" s="3">
        <v>50.385313502957715</v>
      </c>
      <c r="X31" s="3">
        <v>50.385313502957715</v>
      </c>
      <c r="Y31" s="3">
        <v>60.352608635738839</v>
      </c>
      <c r="Z31" s="3">
        <v>60.352608635738839</v>
      </c>
      <c r="AA31" s="3">
        <v>60.352608635738839</v>
      </c>
      <c r="AB31" s="104">
        <v>60.352608635738839</v>
      </c>
    </row>
    <row r="32" spans="1:28" x14ac:dyDescent="0.25">
      <c r="A32" s="117"/>
      <c r="B32" s="90"/>
      <c r="C32" s="90"/>
      <c r="D32" s="89" t="s">
        <v>11</v>
      </c>
      <c r="E32" s="126" t="s">
        <v>9</v>
      </c>
      <c r="F32" s="91"/>
      <c r="G32" s="91"/>
      <c r="H32" s="91"/>
      <c r="I32" s="91">
        <v>14.973126721396795</v>
      </c>
      <c r="J32" s="91">
        <v>14.973126721396795</v>
      </c>
      <c r="K32" s="91">
        <v>14.973126721396795</v>
      </c>
      <c r="L32" s="91">
        <v>14.973126721396795</v>
      </c>
      <c r="M32" s="91">
        <v>14.973126721396795</v>
      </c>
      <c r="N32" s="91">
        <v>28.880730860023991</v>
      </c>
      <c r="O32" s="91">
        <v>28.880730860023991</v>
      </c>
      <c r="P32" s="91">
        <v>28.880730860023991</v>
      </c>
      <c r="Q32" s="91">
        <v>28.880730860023991</v>
      </c>
      <c r="R32" s="91">
        <v>42.345067224028178</v>
      </c>
      <c r="S32" s="91">
        <v>51.427923013984469</v>
      </c>
      <c r="T32" s="91">
        <v>64.090572133895364</v>
      </c>
      <c r="U32" s="91">
        <v>64.090572133895364</v>
      </c>
      <c r="V32" s="91">
        <v>64.090572133895364</v>
      </c>
      <c r="W32" s="91">
        <v>64.090572133895364</v>
      </c>
      <c r="X32" s="91">
        <v>64.090572133895364</v>
      </c>
      <c r="Y32" s="91">
        <v>77.789322352765367</v>
      </c>
      <c r="Z32" s="91">
        <v>77.789322352765367</v>
      </c>
      <c r="AA32" s="91">
        <v>77.789322352765367</v>
      </c>
      <c r="AB32" s="118">
        <v>77.789322352765367</v>
      </c>
    </row>
    <row r="33" spans="1:28" x14ac:dyDescent="0.25">
      <c r="A33" s="101"/>
      <c r="B33" s="63"/>
      <c r="C33" s="63" t="s">
        <v>20</v>
      </c>
      <c r="D33" s="4"/>
      <c r="E33" s="7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104"/>
    </row>
    <row r="34" spans="1:28" x14ac:dyDescent="0.25">
      <c r="A34" s="101"/>
      <c r="B34" s="63"/>
      <c r="C34" s="63"/>
      <c r="D34" s="4" t="s">
        <v>11</v>
      </c>
      <c r="E34" s="70" t="s">
        <v>7</v>
      </c>
      <c r="F34" s="3"/>
      <c r="G34" s="3"/>
      <c r="H34" s="3"/>
      <c r="I34" s="3">
        <v>0.98159401874091601</v>
      </c>
      <c r="J34" s="3">
        <v>0.98159401874091601</v>
      </c>
      <c r="K34" s="3">
        <v>0.98159401874091601</v>
      </c>
      <c r="L34" s="3">
        <v>0.98159401874091601</v>
      </c>
      <c r="M34" s="3">
        <v>0.98159401874091601</v>
      </c>
      <c r="N34" s="3">
        <v>1.8143092599153874</v>
      </c>
      <c r="O34" s="3">
        <v>1.8143092599153874</v>
      </c>
      <c r="P34" s="3">
        <v>1.8143092599153874</v>
      </c>
      <c r="Q34" s="3">
        <v>1.8143092599153874</v>
      </c>
      <c r="R34" s="3">
        <v>2.5877652419487336</v>
      </c>
      <c r="S34" s="3">
        <v>2.8688657575448877</v>
      </c>
      <c r="T34" s="3">
        <v>3.5392774149829154</v>
      </c>
      <c r="U34" s="3">
        <v>3.5392774149829154</v>
      </c>
      <c r="V34" s="3">
        <v>3.5392774149829154</v>
      </c>
      <c r="W34" s="3">
        <v>3.5392774149829154</v>
      </c>
      <c r="X34" s="3">
        <v>3.5392774149829154</v>
      </c>
      <c r="Y34" s="3">
        <v>4.3438712374162067</v>
      </c>
      <c r="Z34" s="3">
        <v>4.3438712374162067</v>
      </c>
      <c r="AA34" s="3">
        <v>4.3438712374162067</v>
      </c>
      <c r="AB34" s="104">
        <v>4.3438712374162067</v>
      </c>
    </row>
    <row r="35" spans="1:28" x14ac:dyDescent="0.25">
      <c r="A35" s="101"/>
      <c r="B35" s="63"/>
      <c r="C35" s="63"/>
      <c r="D35" s="4" t="s">
        <v>11</v>
      </c>
      <c r="E35" s="70" t="s">
        <v>8</v>
      </c>
      <c r="F35" s="3"/>
      <c r="G35" s="3"/>
      <c r="H35" s="3"/>
      <c r="I35" s="3">
        <v>1.154816492636372</v>
      </c>
      <c r="J35" s="3">
        <v>1.154816492636372</v>
      </c>
      <c r="K35" s="3">
        <v>1.154816492636372</v>
      </c>
      <c r="L35" s="3">
        <v>1.154816492636372</v>
      </c>
      <c r="M35" s="3">
        <v>1.154816492636372</v>
      </c>
      <c r="N35" s="3">
        <v>2.1344814822533968</v>
      </c>
      <c r="O35" s="3">
        <v>2.1344814822533968</v>
      </c>
      <c r="P35" s="3">
        <v>2.1344814822533968</v>
      </c>
      <c r="Q35" s="3">
        <v>2.1344814822533968</v>
      </c>
      <c r="R35" s="3">
        <v>3.0444296964102748</v>
      </c>
      <c r="S35" s="3">
        <v>3.3751361853469266</v>
      </c>
      <c r="T35" s="3">
        <v>4.1638557823328419</v>
      </c>
      <c r="U35" s="3">
        <v>4.1638557823328419</v>
      </c>
      <c r="V35" s="3">
        <v>4.1638557823328419</v>
      </c>
      <c r="W35" s="3">
        <v>4.1638557823328419</v>
      </c>
      <c r="X35" s="3">
        <v>4.1638557823328419</v>
      </c>
      <c r="Y35" s="3">
        <v>5.1104367499014192</v>
      </c>
      <c r="Z35" s="3">
        <v>5.1104367499014192</v>
      </c>
      <c r="AA35" s="3">
        <v>5.1104367499014192</v>
      </c>
      <c r="AB35" s="104">
        <v>5.1104367499014192</v>
      </c>
    </row>
    <row r="36" spans="1:28" x14ac:dyDescent="0.25">
      <c r="A36" s="117"/>
      <c r="B36" s="90"/>
      <c r="C36" s="90"/>
      <c r="D36" s="89" t="s">
        <v>11</v>
      </c>
      <c r="E36" s="126" t="s">
        <v>9</v>
      </c>
      <c r="F36" s="91"/>
      <c r="G36" s="91"/>
      <c r="H36" s="91"/>
      <c r="I36" s="91">
        <v>1.5590022650591022</v>
      </c>
      <c r="J36" s="91">
        <v>1.5590022650591022</v>
      </c>
      <c r="K36" s="91">
        <v>1.5590022650591022</v>
      </c>
      <c r="L36" s="91">
        <v>1.5590022650591022</v>
      </c>
      <c r="M36" s="91">
        <v>1.5590022650591022</v>
      </c>
      <c r="N36" s="91">
        <v>2.8815500010420858</v>
      </c>
      <c r="O36" s="91">
        <v>2.8815500010420858</v>
      </c>
      <c r="P36" s="91">
        <v>2.8815500010420858</v>
      </c>
      <c r="Q36" s="91">
        <v>2.8815500010420858</v>
      </c>
      <c r="R36" s="91">
        <v>4.1099800901538712</v>
      </c>
      <c r="S36" s="91">
        <v>4.5564338502183519</v>
      </c>
      <c r="T36" s="91">
        <v>5.6212053061493368</v>
      </c>
      <c r="U36" s="91">
        <v>5.6212053061493368</v>
      </c>
      <c r="V36" s="91">
        <v>5.6212053061493368</v>
      </c>
      <c r="W36" s="91">
        <v>5.6212053061493368</v>
      </c>
      <c r="X36" s="91">
        <v>5.6212053061493368</v>
      </c>
      <c r="Y36" s="91">
        <v>6.8990896123669172</v>
      </c>
      <c r="Z36" s="91">
        <v>6.8990896123669172</v>
      </c>
      <c r="AA36" s="91">
        <v>6.8990896123669172</v>
      </c>
      <c r="AB36" s="118">
        <v>6.8990896123669172</v>
      </c>
    </row>
    <row r="37" spans="1:28" x14ac:dyDescent="0.25">
      <c r="A37" s="101"/>
      <c r="B37" s="63"/>
      <c r="C37" s="63" t="s">
        <v>12</v>
      </c>
      <c r="D37" s="4"/>
      <c r="E37" s="7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104"/>
    </row>
    <row r="38" spans="1:28" x14ac:dyDescent="0.25">
      <c r="A38" s="101"/>
      <c r="B38" s="63"/>
      <c r="C38" s="63"/>
      <c r="D38" s="4" t="s">
        <v>13</v>
      </c>
      <c r="E38" s="70" t="s">
        <v>7</v>
      </c>
      <c r="F38" s="3"/>
      <c r="G38" s="3"/>
      <c r="H38" s="3"/>
      <c r="I38" s="164">
        <f>I39</f>
        <v>106565.58483508538</v>
      </c>
      <c r="J38" s="164">
        <f t="shared" ref="J38:AB38" si="2">J39</f>
        <v>106565.58483508538</v>
      </c>
      <c r="K38" s="164">
        <f t="shared" si="2"/>
        <v>106565.58483508538</v>
      </c>
      <c r="L38" s="164">
        <f t="shared" si="2"/>
        <v>106565.58483508538</v>
      </c>
      <c r="M38" s="164">
        <f t="shared" si="2"/>
        <v>106565.58483508538</v>
      </c>
      <c r="N38" s="164">
        <f t="shared" si="2"/>
        <v>196968.33028050419</v>
      </c>
      <c r="O38" s="164">
        <f t="shared" si="2"/>
        <v>196968.33028050419</v>
      </c>
      <c r="P38" s="164">
        <f t="shared" si="2"/>
        <v>196968.33028050419</v>
      </c>
      <c r="Q38" s="164">
        <f t="shared" si="2"/>
        <v>196968.33028050419</v>
      </c>
      <c r="R38" s="164">
        <f t="shared" si="2"/>
        <v>280937.64876857365</v>
      </c>
      <c r="S38" s="164">
        <f t="shared" si="2"/>
        <v>311454.96515974007</v>
      </c>
      <c r="T38" s="164">
        <f t="shared" si="2"/>
        <v>384237.41953091673</v>
      </c>
      <c r="U38" s="164">
        <f t="shared" si="2"/>
        <v>384237.41953091673</v>
      </c>
      <c r="V38" s="164">
        <f t="shared" si="2"/>
        <v>384237.41953091673</v>
      </c>
      <c r="W38" s="164">
        <f t="shared" si="2"/>
        <v>384237.41953091673</v>
      </c>
      <c r="X38" s="164">
        <f t="shared" si="2"/>
        <v>384237.41953091673</v>
      </c>
      <c r="Y38" s="164">
        <f t="shared" si="2"/>
        <v>471587.28029000008</v>
      </c>
      <c r="Z38" s="164">
        <f t="shared" si="2"/>
        <v>471587.28029000008</v>
      </c>
      <c r="AA38" s="164">
        <f t="shared" si="2"/>
        <v>471587.28029000008</v>
      </c>
      <c r="AB38" s="165">
        <f t="shared" si="2"/>
        <v>471587.28029000008</v>
      </c>
    </row>
    <row r="39" spans="1:28" x14ac:dyDescent="0.25">
      <c r="A39" s="101"/>
      <c r="B39" s="63"/>
      <c r="C39" s="63"/>
      <c r="D39" s="4" t="s">
        <v>13</v>
      </c>
      <c r="E39" s="70" t="s">
        <v>8</v>
      </c>
      <c r="F39" s="3"/>
      <c r="G39" s="3"/>
      <c r="H39" s="3"/>
      <c r="I39" s="164">
        <v>106565.58483508538</v>
      </c>
      <c r="J39" s="164">
        <v>106565.58483508538</v>
      </c>
      <c r="K39" s="164">
        <v>106565.58483508538</v>
      </c>
      <c r="L39" s="164">
        <v>106565.58483508538</v>
      </c>
      <c r="M39" s="164">
        <v>106565.58483508538</v>
      </c>
      <c r="N39" s="164">
        <v>196968.33028050419</v>
      </c>
      <c r="O39" s="164">
        <v>196968.33028050419</v>
      </c>
      <c r="P39" s="164">
        <v>196968.33028050419</v>
      </c>
      <c r="Q39" s="164">
        <v>196968.33028050419</v>
      </c>
      <c r="R39" s="164">
        <v>280937.64876857365</v>
      </c>
      <c r="S39" s="164">
        <v>311454.96515974007</v>
      </c>
      <c r="T39" s="164">
        <v>384237.41953091673</v>
      </c>
      <c r="U39" s="164">
        <v>384237.41953091673</v>
      </c>
      <c r="V39" s="164">
        <v>384237.41953091673</v>
      </c>
      <c r="W39" s="164">
        <v>384237.41953091673</v>
      </c>
      <c r="X39" s="164">
        <v>384237.41953091673</v>
      </c>
      <c r="Y39" s="164">
        <v>471587.28029000008</v>
      </c>
      <c r="Z39" s="164">
        <v>471587.28029000008</v>
      </c>
      <c r="AA39" s="164">
        <v>471587.28029000008</v>
      </c>
      <c r="AB39" s="165">
        <v>471587.28029000008</v>
      </c>
    </row>
    <row r="40" spans="1:28" x14ac:dyDescent="0.25">
      <c r="A40" s="117"/>
      <c r="B40" s="90"/>
      <c r="C40" s="90"/>
      <c r="D40" s="89" t="s">
        <v>13</v>
      </c>
      <c r="E40" s="126" t="s">
        <v>9</v>
      </c>
      <c r="F40" s="91"/>
      <c r="G40" s="91"/>
      <c r="H40" s="91"/>
      <c r="I40" s="166">
        <f>I39</f>
        <v>106565.58483508538</v>
      </c>
      <c r="J40" s="166">
        <f t="shared" ref="J40:AB40" si="3">J39</f>
        <v>106565.58483508538</v>
      </c>
      <c r="K40" s="166">
        <f t="shared" si="3"/>
        <v>106565.58483508538</v>
      </c>
      <c r="L40" s="166">
        <f t="shared" si="3"/>
        <v>106565.58483508538</v>
      </c>
      <c r="M40" s="166">
        <f t="shared" si="3"/>
        <v>106565.58483508538</v>
      </c>
      <c r="N40" s="166">
        <f t="shared" si="3"/>
        <v>196968.33028050419</v>
      </c>
      <c r="O40" s="166">
        <f t="shared" si="3"/>
        <v>196968.33028050419</v>
      </c>
      <c r="P40" s="166">
        <f t="shared" si="3"/>
        <v>196968.33028050419</v>
      </c>
      <c r="Q40" s="166">
        <f t="shared" si="3"/>
        <v>196968.33028050419</v>
      </c>
      <c r="R40" s="166">
        <f t="shared" si="3"/>
        <v>280937.64876857365</v>
      </c>
      <c r="S40" s="166">
        <f t="shared" si="3"/>
        <v>311454.96515974007</v>
      </c>
      <c r="T40" s="166">
        <f t="shared" si="3"/>
        <v>384237.41953091673</v>
      </c>
      <c r="U40" s="166">
        <f t="shared" si="3"/>
        <v>384237.41953091673</v>
      </c>
      <c r="V40" s="166">
        <f t="shared" si="3"/>
        <v>384237.41953091673</v>
      </c>
      <c r="W40" s="166">
        <f t="shared" si="3"/>
        <v>384237.41953091673</v>
      </c>
      <c r="X40" s="166">
        <f t="shared" si="3"/>
        <v>384237.41953091673</v>
      </c>
      <c r="Y40" s="166">
        <f t="shared" si="3"/>
        <v>471587.28029000008</v>
      </c>
      <c r="Z40" s="166">
        <f t="shared" si="3"/>
        <v>471587.28029000008</v>
      </c>
      <c r="AA40" s="166">
        <f t="shared" si="3"/>
        <v>471587.28029000008</v>
      </c>
      <c r="AB40" s="167">
        <f t="shared" si="3"/>
        <v>471587.28029000008</v>
      </c>
    </row>
    <row r="41" spans="1:28" x14ac:dyDescent="0.25">
      <c r="A41" s="101"/>
      <c r="B41" s="63"/>
      <c r="C41" s="63" t="s">
        <v>22</v>
      </c>
      <c r="D41" s="4"/>
      <c r="E41" s="70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102"/>
    </row>
    <row r="42" spans="1:28" x14ac:dyDescent="0.25">
      <c r="A42" s="101"/>
      <c r="B42" s="63"/>
      <c r="C42" s="63"/>
      <c r="D42" s="4" t="s">
        <v>13</v>
      </c>
      <c r="E42" s="70" t="s">
        <v>7</v>
      </c>
      <c r="F42" s="4"/>
      <c r="G42" s="4"/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102">
        <v>0</v>
      </c>
    </row>
    <row r="43" spans="1:28" x14ac:dyDescent="0.25">
      <c r="A43" s="101"/>
      <c r="B43" s="63"/>
      <c r="C43" s="63"/>
      <c r="D43" s="4" t="s">
        <v>13</v>
      </c>
      <c r="E43" s="70" t="s">
        <v>8</v>
      </c>
      <c r="F43" s="4"/>
      <c r="G43" s="4"/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102">
        <v>0</v>
      </c>
    </row>
    <row r="44" spans="1:28" x14ac:dyDescent="0.25">
      <c r="A44" s="101"/>
      <c r="B44" s="63"/>
      <c r="C44" s="63"/>
      <c r="D44" s="4" t="s">
        <v>13</v>
      </c>
      <c r="E44" s="70" t="s">
        <v>9</v>
      </c>
      <c r="F44" s="4"/>
      <c r="G44" s="4"/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102">
        <v>0</v>
      </c>
    </row>
    <row r="45" spans="1:28" x14ac:dyDescent="0.25">
      <c r="A45" s="101"/>
      <c r="B45" s="63"/>
      <c r="C45" s="63"/>
      <c r="D45" s="4"/>
      <c r="E45" s="70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102"/>
    </row>
    <row r="46" spans="1:28" ht="15.75" thickBot="1" x14ac:dyDescent="0.3">
      <c r="A46" s="110" t="s">
        <v>257</v>
      </c>
      <c r="B46" s="82" t="s">
        <v>1</v>
      </c>
      <c r="C46" s="82" t="s">
        <v>2</v>
      </c>
      <c r="D46" s="82" t="s">
        <v>3</v>
      </c>
      <c r="E46" s="86" t="s">
        <v>4</v>
      </c>
      <c r="F46" s="82">
        <v>2028</v>
      </c>
      <c r="G46" s="82">
        <v>2029</v>
      </c>
      <c r="H46" s="82">
        <v>2030</v>
      </c>
      <c r="I46" s="82">
        <v>2031</v>
      </c>
      <c r="J46" s="82">
        <v>2032</v>
      </c>
      <c r="K46" s="82">
        <v>2033</v>
      </c>
      <c r="L46" s="82">
        <v>2034</v>
      </c>
      <c r="M46" s="82">
        <v>2035</v>
      </c>
      <c r="N46" s="82">
        <v>2036</v>
      </c>
      <c r="O46" s="82">
        <v>2037</v>
      </c>
      <c r="P46" s="82">
        <v>2038</v>
      </c>
      <c r="Q46" s="82">
        <v>2039</v>
      </c>
      <c r="R46" s="82">
        <v>2040</v>
      </c>
      <c r="S46" s="82">
        <v>2041</v>
      </c>
      <c r="T46" s="82">
        <v>2042</v>
      </c>
      <c r="U46" s="82">
        <v>2043</v>
      </c>
      <c r="V46" s="82">
        <v>2044</v>
      </c>
      <c r="W46" s="82">
        <v>2045</v>
      </c>
      <c r="X46" s="82">
        <v>2046</v>
      </c>
      <c r="Y46" s="82">
        <v>2047</v>
      </c>
      <c r="Z46" s="82">
        <v>2048</v>
      </c>
      <c r="AA46" s="82">
        <v>2049</v>
      </c>
      <c r="AB46" s="111">
        <v>2050</v>
      </c>
    </row>
    <row r="47" spans="1:28" x14ac:dyDescent="0.25">
      <c r="A47" s="101"/>
      <c r="B47" s="63" t="s">
        <v>19</v>
      </c>
      <c r="C47" s="63" t="s">
        <v>5</v>
      </c>
      <c r="D47" s="4"/>
      <c r="E47" s="70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102"/>
    </row>
    <row r="48" spans="1:28" x14ac:dyDescent="0.25">
      <c r="A48" s="101"/>
      <c r="B48" s="63"/>
      <c r="C48" s="63"/>
      <c r="D48" s="4" t="s">
        <v>6</v>
      </c>
      <c r="E48" s="70" t="s">
        <v>7</v>
      </c>
      <c r="F48" s="119">
        <v>60.226882062138436</v>
      </c>
      <c r="G48" s="119">
        <v>45.170161546603822</v>
      </c>
      <c r="H48" s="119">
        <v>45.170161546603822</v>
      </c>
      <c r="I48" s="119"/>
      <c r="J48" s="119"/>
      <c r="K48" s="119">
        <v>49.379751777633793</v>
      </c>
      <c r="L48" s="119">
        <v>37.034813833225343</v>
      </c>
      <c r="M48" s="119">
        <v>37.034813833225343</v>
      </c>
      <c r="N48" s="119"/>
      <c r="O48" s="119">
        <v>42.694772887593288</v>
      </c>
      <c r="P48" s="119">
        <v>54.149998904361382</v>
      </c>
      <c r="Q48" s="119">
        <v>86.407124484242033</v>
      </c>
      <c r="R48" s="119">
        <v>44.938705971160246</v>
      </c>
      <c r="S48" s="119">
        <v>28.342016542160437</v>
      </c>
      <c r="T48" s="119"/>
      <c r="U48" s="119"/>
      <c r="V48" s="119">
        <v>39.037781950028211</v>
      </c>
      <c r="W48" s="119">
        <v>29.278336462521153</v>
      </c>
      <c r="X48" s="119">
        <v>29.278336462521153</v>
      </c>
      <c r="Y48" s="119"/>
      <c r="Z48" s="119"/>
      <c r="AA48" s="119"/>
      <c r="AB48" s="120"/>
    </row>
    <row r="49" spans="1:28" x14ac:dyDescent="0.25">
      <c r="A49" s="101"/>
      <c r="B49" s="63"/>
      <c r="C49" s="63"/>
      <c r="D49" s="4" t="s">
        <v>6</v>
      </c>
      <c r="E49" s="70" t="s">
        <v>8</v>
      </c>
      <c r="F49" s="119">
        <v>70.855155367221698</v>
      </c>
      <c r="G49" s="119">
        <v>53.141366525416267</v>
      </c>
      <c r="H49" s="119">
        <v>53.141366525416267</v>
      </c>
      <c r="I49" s="119"/>
      <c r="J49" s="119"/>
      <c r="K49" s="119">
        <v>60.009006685165829</v>
      </c>
      <c r="L49" s="119">
        <v>45.006755013874368</v>
      </c>
      <c r="M49" s="119">
        <v>45.006755013874368</v>
      </c>
      <c r="N49" s="119"/>
      <c r="O49" s="119">
        <v>53.732086736142811</v>
      </c>
      <c r="P49" s="119">
        <v>68.297465741041009</v>
      </c>
      <c r="Q49" s="119">
        <v>109.37266945096735</v>
      </c>
      <c r="R49" s="119">
        <v>57.054903428320287</v>
      </c>
      <c r="S49" s="119">
        <v>36.05610291161986</v>
      </c>
      <c r="T49" s="119"/>
      <c r="U49" s="119"/>
      <c r="V49" s="119">
        <v>51.158178958054471</v>
      </c>
      <c r="W49" s="119">
        <v>38.368634218540848</v>
      </c>
      <c r="X49" s="119">
        <v>38.368634218540848</v>
      </c>
      <c r="Y49" s="119"/>
      <c r="Z49" s="119"/>
      <c r="AA49" s="119"/>
      <c r="AB49" s="120"/>
    </row>
    <row r="50" spans="1:28" x14ac:dyDescent="0.25">
      <c r="A50" s="117"/>
      <c r="B50" s="90"/>
      <c r="C50" s="90"/>
      <c r="D50" s="89" t="s">
        <v>6</v>
      </c>
      <c r="E50" s="126" t="s">
        <v>9</v>
      </c>
      <c r="F50" s="93">
        <v>95.654459745749293</v>
      </c>
      <c r="G50" s="93">
        <v>71.740844809311966</v>
      </c>
      <c r="H50" s="93">
        <v>71.740844809311966</v>
      </c>
      <c r="I50" s="93"/>
      <c r="J50" s="93"/>
      <c r="K50" s="93">
        <v>86.183147898908388</v>
      </c>
      <c r="L50" s="93">
        <v>64.637360924181294</v>
      </c>
      <c r="M50" s="93">
        <v>64.637360924181294</v>
      </c>
      <c r="N50" s="93"/>
      <c r="O50" s="93">
        <v>82.24298990225941</v>
      </c>
      <c r="P50" s="93">
        <v>104.97873833741708</v>
      </c>
      <c r="Q50" s="93">
        <v>169.27149542561116</v>
      </c>
      <c r="R50" s="93">
        <v>88.810032732447922</v>
      </c>
      <c r="S50" s="93">
        <v>56.337660799406031</v>
      </c>
      <c r="T50" s="93"/>
      <c r="U50" s="93"/>
      <c r="V50" s="93">
        <v>84.326668612177727</v>
      </c>
      <c r="W50" s="93">
        <v>63.245001459133285</v>
      </c>
      <c r="X50" s="93">
        <v>63.245001459133285</v>
      </c>
      <c r="Y50" s="93"/>
      <c r="Z50" s="93"/>
      <c r="AA50" s="93"/>
      <c r="AB50" s="127"/>
    </row>
    <row r="51" spans="1:28" x14ac:dyDescent="0.25">
      <c r="A51" s="101"/>
      <c r="B51" s="63"/>
      <c r="C51" s="63" t="s">
        <v>10</v>
      </c>
      <c r="D51" s="4"/>
      <c r="E51" s="70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20"/>
    </row>
    <row r="52" spans="1:28" x14ac:dyDescent="0.25">
      <c r="A52" s="101"/>
      <c r="B52" s="63"/>
      <c r="C52" s="63"/>
      <c r="D52" s="4" t="s">
        <v>11</v>
      </c>
      <c r="E52" s="70" t="s">
        <v>7</v>
      </c>
      <c r="F52" s="119"/>
      <c r="G52" s="119"/>
      <c r="H52" s="119"/>
      <c r="I52" s="119">
        <v>10.987524231990575</v>
      </c>
      <c r="J52" s="119">
        <v>10.987524231990575</v>
      </c>
      <c r="K52" s="119">
        <v>10.987524231990575</v>
      </c>
      <c r="L52" s="119">
        <v>10.987524231990575</v>
      </c>
      <c r="M52" s="119">
        <v>10.987524231990575</v>
      </c>
      <c r="N52" s="119">
        <v>20.754746306974376</v>
      </c>
      <c r="O52" s="119">
        <v>20.754746306974376</v>
      </c>
      <c r="P52" s="119">
        <v>20.754746306974376</v>
      </c>
      <c r="Q52" s="119">
        <v>20.754746306974376</v>
      </c>
      <c r="R52" s="119">
        <v>29.769908256828622</v>
      </c>
      <c r="S52" s="119">
        <v>36.471411671178593</v>
      </c>
      <c r="T52" s="119">
        <v>44.934714152502657</v>
      </c>
      <c r="U52" s="119">
        <v>44.934714152502657</v>
      </c>
      <c r="V52" s="119">
        <v>44.934714152502657</v>
      </c>
      <c r="W52" s="119">
        <v>44.934714152502657</v>
      </c>
      <c r="X52" s="119">
        <v>44.934714152502657</v>
      </c>
      <c r="Y52" s="119">
        <v>53.538464621880834</v>
      </c>
      <c r="Z52" s="119">
        <v>53.538464621880834</v>
      </c>
      <c r="AA52" s="119">
        <v>53.538464621880834</v>
      </c>
      <c r="AB52" s="120">
        <v>53.538464621880834</v>
      </c>
    </row>
    <row r="53" spans="1:28" x14ac:dyDescent="0.25">
      <c r="A53" s="101"/>
      <c r="B53" s="63"/>
      <c r="C53" s="63"/>
      <c r="D53" s="4" t="s">
        <v>11</v>
      </c>
      <c r="E53" s="70" t="s">
        <v>8</v>
      </c>
      <c r="F53" s="119"/>
      <c r="G53" s="119"/>
      <c r="H53" s="119"/>
      <c r="I53" s="119">
        <v>12.183204978812441</v>
      </c>
      <c r="J53" s="119">
        <v>12.183204978812441</v>
      </c>
      <c r="K53" s="119">
        <v>12.183204978812441</v>
      </c>
      <c r="L53" s="119">
        <v>12.183204978812441</v>
      </c>
      <c r="M53" s="119">
        <v>12.183204978812441</v>
      </c>
      <c r="N53" s="119">
        <v>23.146218230893599</v>
      </c>
      <c r="O53" s="119">
        <v>23.146218230893599</v>
      </c>
      <c r="P53" s="119">
        <v>23.146218230893599</v>
      </c>
      <c r="Q53" s="119">
        <v>23.146218230893599</v>
      </c>
      <c r="R53" s="119">
        <v>33.403077988709661</v>
      </c>
      <c r="S53" s="119">
        <v>42.462757788136635</v>
      </c>
      <c r="T53" s="119">
        <v>50.385313502957715</v>
      </c>
      <c r="U53" s="119">
        <v>50.385313502957715</v>
      </c>
      <c r="V53" s="119">
        <v>50.385313502957715</v>
      </c>
      <c r="W53" s="119">
        <v>50.385313502957715</v>
      </c>
      <c r="X53" s="119">
        <v>50.385313502957715</v>
      </c>
      <c r="Y53" s="119">
        <v>60.352608635738839</v>
      </c>
      <c r="Z53" s="119">
        <v>60.352608635738839</v>
      </c>
      <c r="AA53" s="119">
        <v>60.352608635738839</v>
      </c>
      <c r="AB53" s="120">
        <v>60.352608635738839</v>
      </c>
    </row>
    <row r="54" spans="1:28" x14ac:dyDescent="0.25">
      <c r="A54" s="117"/>
      <c r="B54" s="90"/>
      <c r="C54" s="90"/>
      <c r="D54" s="89" t="s">
        <v>11</v>
      </c>
      <c r="E54" s="126" t="s">
        <v>9</v>
      </c>
      <c r="F54" s="93"/>
      <c r="G54" s="93"/>
      <c r="H54" s="93"/>
      <c r="I54" s="93">
        <v>14.973126721396795</v>
      </c>
      <c r="J54" s="93">
        <v>14.973126721396795</v>
      </c>
      <c r="K54" s="93">
        <v>14.973126721396795</v>
      </c>
      <c r="L54" s="93">
        <v>14.973126721396795</v>
      </c>
      <c r="M54" s="93">
        <v>14.973126721396795</v>
      </c>
      <c r="N54" s="93">
        <v>28.880730860023991</v>
      </c>
      <c r="O54" s="93">
        <v>28.880730860023991</v>
      </c>
      <c r="P54" s="93">
        <v>28.880730860023991</v>
      </c>
      <c r="Q54" s="93">
        <v>28.880730860023991</v>
      </c>
      <c r="R54" s="93">
        <v>42.345067224028178</v>
      </c>
      <c r="S54" s="93">
        <v>51.427923013984469</v>
      </c>
      <c r="T54" s="93">
        <v>64.090572133895364</v>
      </c>
      <c r="U54" s="93">
        <v>64.090572133895364</v>
      </c>
      <c r="V54" s="93">
        <v>64.090572133895364</v>
      </c>
      <c r="W54" s="93">
        <v>64.090572133895364</v>
      </c>
      <c r="X54" s="93">
        <v>64.090572133895364</v>
      </c>
      <c r="Y54" s="93">
        <v>77.789322352765367</v>
      </c>
      <c r="Z54" s="93">
        <v>77.789322352765367</v>
      </c>
      <c r="AA54" s="93">
        <v>77.789322352765367</v>
      </c>
      <c r="AB54" s="127">
        <v>77.789322352765367</v>
      </c>
    </row>
    <row r="55" spans="1:28" x14ac:dyDescent="0.25">
      <c r="A55" s="101"/>
      <c r="B55" s="63"/>
      <c r="C55" s="63" t="s">
        <v>20</v>
      </c>
      <c r="D55" s="4"/>
      <c r="E55" s="70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20"/>
    </row>
    <row r="56" spans="1:28" x14ac:dyDescent="0.25">
      <c r="A56" s="101"/>
      <c r="B56" s="63"/>
      <c r="C56" s="63"/>
      <c r="D56" s="4" t="s">
        <v>11</v>
      </c>
      <c r="E56" s="70" t="s">
        <v>7</v>
      </c>
      <c r="F56" s="119"/>
      <c r="G56" s="119"/>
      <c r="H56" s="119"/>
      <c r="I56" s="119">
        <v>0.98159401874091601</v>
      </c>
      <c r="J56" s="119">
        <v>0.98159401874091601</v>
      </c>
      <c r="K56" s="119">
        <v>0.98159401874091601</v>
      </c>
      <c r="L56" s="119">
        <v>0.98159401874091601</v>
      </c>
      <c r="M56" s="119">
        <v>0.98159401874091601</v>
      </c>
      <c r="N56" s="119">
        <v>1.8143092599153874</v>
      </c>
      <c r="O56" s="119">
        <v>1.8143092599153874</v>
      </c>
      <c r="P56" s="119">
        <v>1.8143092599153874</v>
      </c>
      <c r="Q56" s="119">
        <v>1.8143092599153874</v>
      </c>
      <c r="R56" s="119">
        <v>2.5877652419487336</v>
      </c>
      <c r="S56" s="119">
        <v>2.8688657575448877</v>
      </c>
      <c r="T56" s="119">
        <v>3.5392774149829154</v>
      </c>
      <c r="U56" s="119">
        <v>3.5392774149829154</v>
      </c>
      <c r="V56" s="119">
        <v>3.5392774149829154</v>
      </c>
      <c r="W56" s="119">
        <v>3.5392774149829154</v>
      </c>
      <c r="X56" s="119">
        <v>3.5392774149829154</v>
      </c>
      <c r="Y56" s="119">
        <v>4.3438712374162067</v>
      </c>
      <c r="Z56" s="119">
        <v>4.3438712374162067</v>
      </c>
      <c r="AA56" s="119">
        <v>4.3438712374162067</v>
      </c>
      <c r="AB56" s="120">
        <v>4.3438712374162067</v>
      </c>
    </row>
    <row r="57" spans="1:28" x14ac:dyDescent="0.25">
      <c r="A57" s="101"/>
      <c r="B57" s="63"/>
      <c r="C57" s="63"/>
      <c r="D57" s="4" t="s">
        <v>11</v>
      </c>
      <c r="E57" s="70" t="s">
        <v>8</v>
      </c>
      <c r="F57" s="119"/>
      <c r="G57" s="119"/>
      <c r="H57" s="119"/>
      <c r="I57" s="119">
        <v>1.154816492636372</v>
      </c>
      <c r="J57" s="119">
        <v>1.154816492636372</v>
      </c>
      <c r="K57" s="119">
        <v>1.154816492636372</v>
      </c>
      <c r="L57" s="119">
        <v>1.154816492636372</v>
      </c>
      <c r="M57" s="119">
        <v>1.154816492636372</v>
      </c>
      <c r="N57" s="119">
        <v>2.1344814822533968</v>
      </c>
      <c r="O57" s="119">
        <v>2.1344814822533968</v>
      </c>
      <c r="P57" s="119">
        <v>2.1344814822533968</v>
      </c>
      <c r="Q57" s="119">
        <v>2.1344814822533968</v>
      </c>
      <c r="R57" s="119">
        <v>3.0444296964102748</v>
      </c>
      <c r="S57" s="119">
        <v>3.3751361853469266</v>
      </c>
      <c r="T57" s="119">
        <v>4.1638557823328419</v>
      </c>
      <c r="U57" s="119">
        <v>4.1638557823328419</v>
      </c>
      <c r="V57" s="119">
        <v>4.1638557823328419</v>
      </c>
      <c r="W57" s="119">
        <v>4.1638557823328419</v>
      </c>
      <c r="X57" s="119">
        <v>4.1638557823328419</v>
      </c>
      <c r="Y57" s="119">
        <v>5.1104367499014192</v>
      </c>
      <c r="Z57" s="119">
        <v>5.1104367499014192</v>
      </c>
      <c r="AA57" s="119">
        <v>5.1104367499014192</v>
      </c>
      <c r="AB57" s="120">
        <v>5.1104367499014192</v>
      </c>
    </row>
    <row r="58" spans="1:28" x14ac:dyDescent="0.25">
      <c r="A58" s="117"/>
      <c r="B58" s="90"/>
      <c r="C58" s="90"/>
      <c r="D58" s="89" t="s">
        <v>11</v>
      </c>
      <c r="E58" s="126" t="s">
        <v>9</v>
      </c>
      <c r="F58" s="93"/>
      <c r="G58" s="93"/>
      <c r="H58" s="93"/>
      <c r="I58" s="93">
        <v>1.5590022650591022</v>
      </c>
      <c r="J58" s="93">
        <v>1.5590022650591022</v>
      </c>
      <c r="K58" s="93">
        <v>1.5590022650591022</v>
      </c>
      <c r="L58" s="93">
        <v>1.5590022650591022</v>
      </c>
      <c r="M58" s="93">
        <v>1.5590022650591022</v>
      </c>
      <c r="N58" s="93">
        <v>2.8815500010420858</v>
      </c>
      <c r="O58" s="93">
        <v>2.8815500010420858</v>
      </c>
      <c r="P58" s="93">
        <v>2.8815500010420858</v>
      </c>
      <c r="Q58" s="93">
        <v>2.8815500010420858</v>
      </c>
      <c r="R58" s="93">
        <v>4.1099800901538712</v>
      </c>
      <c r="S58" s="93">
        <v>4.5564338502183519</v>
      </c>
      <c r="T58" s="93">
        <v>5.6212053061493368</v>
      </c>
      <c r="U58" s="93">
        <v>5.6212053061493368</v>
      </c>
      <c r="V58" s="93">
        <v>5.6212053061493368</v>
      </c>
      <c r="W58" s="93">
        <v>5.6212053061493368</v>
      </c>
      <c r="X58" s="93">
        <v>5.6212053061493368</v>
      </c>
      <c r="Y58" s="93">
        <v>6.8990896123669172</v>
      </c>
      <c r="Z58" s="93">
        <v>6.8990896123669172</v>
      </c>
      <c r="AA58" s="93">
        <v>6.8990896123669172</v>
      </c>
      <c r="AB58" s="127">
        <v>6.8990896123669172</v>
      </c>
    </row>
    <row r="59" spans="1:28" x14ac:dyDescent="0.25">
      <c r="A59" s="101"/>
      <c r="B59" s="63"/>
      <c r="C59" s="63" t="s">
        <v>12</v>
      </c>
      <c r="D59" s="4"/>
      <c r="E59" s="70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20"/>
    </row>
    <row r="60" spans="1:28" x14ac:dyDescent="0.25">
      <c r="A60" s="101"/>
      <c r="B60" s="63"/>
      <c r="C60" s="63"/>
      <c r="D60" s="4" t="s">
        <v>13</v>
      </c>
      <c r="E60" s="70" t="s">
        <v>7</v>
      </c>
      <c r="F60" s="119"/>
      <c r="G60" s="119"/>
      <c r="H60" s="119"/>
      <c r="I60" s="164">
        <f>I61</f>
        <v>106565.58483508538</v>
      </c>
      <c r="J60" s="164">
        <f t="shared" ref="J60:AB60" si="4">J61</f>
        <v>106565.58483508538</v>
      </c>
      <c r="K60" s="164">
        <f t="shared" si="4"/>
        <v>106565.58483508538</v>
      </c>
      <c r="L60" s="164">
        <f t="shared" si="4"/>
        <v>106565.58483508538</v>
      </c>
      <c r="M60" s="164">
        <f t="shared" si="4"/>
        <v>106565.58483508538</v>
      </c>
      <c r="N60" s="164">
        <f t="shared" si="4"/>
        <v>196968.33028050419</v>
      </c>
      <c r="O60" s="164">
        <f t="shared" si="4"/>
        <v>196968.33028050419</v>
      </c>
      <c r="P60" s="164">
        <f t="shared" si="4"/>
        <v>196968.33028050419</v>
      </c>
      <c r="Q60" s="164">
        <f t="shared" si="4"/>
        <v>196968.33028050419</v>
      </c>
      <c r="R60" s="164">
        <f t="shared" si="4"/>
        <v>280937.64876857365</v>
      </c>
      <c r="S60" s="164">
        <f t="shared" si="4"/>
        <v>311454.96515974007</v>
      </c>
      <c r="T60" s="164">
        <f t="shared" si="4"/>
        <v>384237.41953091673</v>
      </c>
      <c r="U60" s="164">
        <f t="shared" si="4"/>
        <v>384237.41953091673</v>
      </c>
      <c r="V60" s="164">
        <f t="shared" si="4"/>
        <v>384237.41953091673</v>
      </c>
      <c r="W60" s="164">
        <f t="shared" si="4"/>
        <v>384237.41953091673</v>
      </c>
      <c r="X60" s="164">
        <f t="shared" si="4"/>
        <v>384237.41953091673</v>
      </c>
      <c r="Y60" s="164">
        <f t="shared" si="4"/>
        <v>471587.28029000008</v>
      </c>
      <c r="Z60" s="164">
        <f t="shared" si="4"/>
        <v>471587.28029000008</v>
      </c>
      <c r="AA60" s="164">
        <f t="shared" si="4"/>
        <v>471587.28029000008</v>
      </c>
      <c r="AB60" s="165">
        <f t="shared" si="4"/>
        <v>471587.28029000008</v>
      </c>
    </row>
    <row r="61" spans="1:28" x14ac:dyDescent="0.25">
      <c r="A61" s="101"/>
      <c r="B61" s="63"/>
      <c r="C61" s="63"/>
      <c r="D61" s="4" t="s">
        <v>13</v>
      </c>
      <c r="E61" s="70" t="s">
        <v>8</v>
      </c>
      <c r="F61" s="119"/>
      <c r="G61" s="119"/>
      <c r="H61" s="119"/>
      <c r="I61" s="164">
        <v>106565.58483508538</v>
      </c>
      <c r="J61" s="164">
        <v>106565.58483508538</v>
      </c>
      <c r="K61" s="164">
        <v>106565.58483508538</v>
      </c>
      <c r="L61" s="164">
        <v>106565.58483508538</v>
      </c>
      <c r="M61" s="164">
        <v>106565.58483508538</v>
      </c>
      <c r="N61" s="164">
        <v>196968.33028050419</v>
      </c>
      <c r="O61" s="164">
        <v>196968.33028050419</v>
      </c>
      <c r="P61" s="164">
        <v>196968.33028050419</v>
      </c>
      <c r="Q61" s="164">
        <v>196968.33028050419</v>
      </c>
      <c r="R61" s="164">
        <v>280937.64876857365</v>
      </c>
      <c r="S61" s="164">
        <v>311454.96515974007</v>
      </c>
      <c r="T61" s="164">
        <v>384237.41953091673</v>
      </c>
      <c r="U61" s="164">
        <v>384237.41953091673</v>
      </c>
      <c r="V61" s="164">
        <v>384237.41953091673</v>
      </c>
      <c r="W61" s="164">
        <v>384237.41953091673</v>
      </c>
      <c r="X61" s="164">
        <v>384237.41953091673</v>
      </c>
      <c r="Y61" s="164">
        <v>471587.28029000008</v>
      </c>
      <c r="Z61" s="164">
        <v>471587.28029000008</v>
      </c>
      <c r="AA61" s="164">
        <v>471587.28029000008</v>
      </c>
      <c r="AB61" s="165">
        <v>471587.28029000008</v>
      </c>
    </row>
    <row r="62" spans="1:28" x14ac:dyDescent="0.25">
      <c r="A62" s="117"/>
      <c r="B62" s="90"/>
      <c r="C62" s="90"/>
      <c r="D62" s="89" t="s">
        <v>13</v>
      </c>
      <c r="E62" s="126" t="s">
        <v>9</v>
      </c>
      <c r="F62" s="89"/>
      <c r="G62" s="89"/>
      <c r="H62" s="89"/>
      <c r="I62" s="166">
        <f>I61</f>
        <v>106565.58483508538</v>
      </c>
      <c r="J62" s="166">
        <f t="shared" ref="J62:AB62" si="5">J61</f>
        <v>106565.58483508538</v>
      </c>
      <c r="K62" s="166">
        <f t="shared" si="5"/>
        <v>106565.58483508538</v>
      </c>
      <c r="L62" s="166">
        <f t="shared" si="5"/>
        <v>106565.58483508538</v>
      </c>
      <c r="M62" s="166">
        <f t="shared" si="5"/>
        <v>106565.58483508538</v>
      </c>
      <c r="N62" s="166">
        <f t="shared" si="5"/>
        <v>196968.33028050419</v>
      </c>
      <c r="O62" s="166">
        <f t="shared" si="5"/>
        <v>196968.33028050419</v>
      </c>
      <c r="P62" s="166">
        <f t="shared" si="5"/>
        <v>196968.33028050419</v>
      </c>
      <c r="Q62" s="166">
        <f t="shared" si="5"/>
        <v>196968.33028050419</v>
      </c>
      <c r="R62" s="166">
        <f t="shared" si="5"/>
        <v>280937.64876857365</v>
      </c>
      <c r="S62" s="166">
        <f t="shared" si="5"/>
        <v>311454.96515974007</v>
      </c>
      <c r="T62" s="166">
        <f t="shared" si="5"/>
        <v>384237.41953091673</v>
      </c>
      <c r="U62" s="166">
        <f t="shared" si="5"/>
        <v>384237.41953091673</v>
      </c>
      <c r="V62" s="166">
        <f t="shared" si="5"/>
        <v>384237.41953091673</v>
      </c>
      <c r="W62" s="166">
        <f t="shared" si="5"/>
        <v>384237.41953091673</v>
      </c>
      <c r="X62" s="166">
        <f t="shared" si="5"/>
        <v>384237.41953091673</v>
      </c>
      <c r="Y62" s="166">
        <f t="shared" si="5"/>
        <v>471587.28029000008</v>
      </c>
      <c r="Z62" s="166">
        <f t="shared" si="5"/>
        <v>471587.28029000008</v>
      </c>
      <c r="AA62" s="166">
        <f t="shared" si="5"/>
        <v>471587.28029000008</v>
      </c>
      <c r="AB62" s="167">
        <f t="shared" si="5"/>
        <v>471587.28029000008</v>
      </c>
    </row>
    <row r="63" spans="1:28" x14ac:dyDescent="0.25">
      <c r="A63" s="101"/>
      <c r="B63" s="63"/>
      <c r="C63" s="63" t="s">
        <v>22</v>
      </c>
      <c r="D63" s="4"/>
      <c r="E63" s="70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102"/>
    </row>
    <row r="64" spans="1:28" x14ac:dyDescent="0.25">
      <c r="A64" s="101"/>
      <c r="B64" s="63"/>
      <c r="C64" s="63"/>
      <c r="D64" s="4" t="s">
        <v>13</v>
      </c>
      <c r="E64" s="70" t="s">
        <v>7</v>
      </c>
      <c r="F64" s="4"/>
      <c r="G64" s="4"/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102">
        <v>0</v>
      </c>
    </row>
    <row r="65" spans="1:28" x14ac:dyDescent="0.25">
      <c r="A65" s="101"/>
      <c r="B65" s="63"/>
      <c r="C65" s="63"/>
      <c r="D65" s="4" t="s">
        <v>13</v>
      </c>
      <c r="E65" s="70" t="s">
        <v>8</v>
      </c>
      <c r="F65" s="4"/>
      <c r="G65" s="4"/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102">
        <v>0</v>
      </c>
    </row>
    <row r="66" spans="1:28" x14ac:dyDescent="0.25">
      <c r="A66" s="101"/>
      <c r="B66" s="63"/>
      <c r="C66" s="63"/>
      <c r="D66" s="4" t="s">
        <v>13</v>
      </c>
      <c r="E66" s="70" t="s">
        <v>9</v>
      </c>
      <c r="F66" s="4"/>
      <c r="G66" s="4"/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102">
        <v>0</v>
      </c>
    </row>
    <row r="67" spans="1:28" x14ac:dyDescent="0.25">
      <c r="A67" s="101"/>
      <c r="B67" s="63"/>
      <c r="C67" s="63"/>
      <c r="D67" s="4"/>
      <c r="E67" s="7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102"/>
    </row>
    <row r="68" spans="1:28" ht="15.75" thickBot="1" x14ac:dyDescent="0.3">
      <c r="A68" s="110" t="s">
        <v>258</v>
      </c>
      <c r="B68" s="82" t="s">
        <v>1</v>
      </c>
      <c r="C68" s="82" t="s">
        <v>2</v>
      </c>
      <c r="D68" s="82" t="s">
        <v>3</v>
      </c>
      <c r="E68" s="86" t="s">
        <v>4</v>
      </c>
      <c r="F68" s="82">
        <v>2028</v>
      </c>
      <c r="G68" s="82">
        <v>2029</v>
      </c>
      <c r="H68" s="82">
        <v>2030</v>
      </c>
      <c r="I68" s="82">
        <v>2031</v>
      </c>
      <c r="J68" s="82">
        <v>2032</v>
      </c>
      <c r="K68" s="82">
        <v>2033</v>
      </c>
      <c r="L68" s="82">
        <v>2034</v>
      </c>
      <c r="M68" s="82">
        <v>2035</v>
      </c>
      <c r="N68" s="82">
        <v>2036</v>
      </c>
      <c r="O68" s="82">
        <v>2037</v>
      </c>
      <c r="P68" s="82">
        <v>2038</v>
      </c>
      <c r="Q68" s="82">
        <v>2039</v>
      </c>
      <c r="R68" s="82">
        <v>2040</v>
      </c>
      <c r="S68" s="82">
        <v>2041</v>
      </c>
      <c r="T68" s="82">
        <v>2042</v>
      </c>
      <c r="U68" s="82">
        <v>2043</v>
      </c>
      <c r="V68" s="82">
        <v>2044</v>
      </c>
      <c r="W68" s="82">
        <v>2045</v>
      </c>
      <c r="X68" s="82">
        <v>2046</v>
      </c>
      <c r="Y68" s="82">
        <v>2047</v>
      </c>
      <c r="Z68" s="82">
        <v>2048</v>
      </c>
      <c r="AA68" s="82">
        <v>2049</v>
      </c>
      <c r="AB68" s="111">
        <v>2050</v>
      </c>
    </row>
    <row r="69" spans="1:28" x14ac:dyDescent="0.25">
      <c r="A69" s="101"/>
      <c r="B69" s="63" t="s">
        <v>19</v>
      </c>
      <c r="C69" s="63" t="s">
        <v>5</v>
      </c>
      <c r="D69" s="4"/>
      <c r="E69" s="70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102"/>
    </row>
    <row r="70" spans="1:28" x14ac:dyDescent="0.25">
      <c r="A70" s="101"/>
      <c r="B70" s="63"/>
      <c r="C70" s="63"/>
      <c r="D70" s="4" t="s">
        <v>6</v>
      </c>
      <c r="E70" s="70" t="s">
        <v>7</v>
      </c>
      <c r="F70" s="3">
        <v>60.226882062138436</v>
      </c>
      <c r="G70" s="3">
        <v>45.170161546603822</v>
      </c>
      <c r="H70" s="3">
        <v>45.170161546603822</v>
      </c>
      <c r="I70" s="3"/>
      <c r="J70" s="3"/>
      <c r="K70" s="3">
        <v>49.379751777633793</v>
      </c>
      <c r="L70" s="3">
        <v>37.034813833225343</v>
      </c>
      <c r="M70" s="3">
        <v>37.034813833225343</v>
      </c>
      <c r="N70" s="3"/>
      <c r="O70" s="3">
        <v>42.694772887593288</v>
      </c>
      <c r="P70" s="3">
        <v>54.149998904361382</v>
      </c>
      <c r="Q70" s="3">
        <v>86.407124484242033</v>
      </c>
      <c r="R70" s="3">
        <v>44.938705971160246</v>
      </c>
      <c r="S70" s="3">
        <v>28.342016542160437</v>
      </c>
      <c r="T70" s="3"/>
      <c r="U70" s="3"/>
      <c r="V70" s="3">
        <v>39.037781950028211</v>
      </c>
      <c r="W70" s="3">
        <v>29.278336462521153</v>
      </c>
      <c r="X70" s="3">
        <v>29.278336462521153</v>
      </c>
      <c r="Y70" s="3"/>
      <c r="Z70" s="3"/>
      <c r="AA70" s="3"/>
      <c r="AB70" s="104"/>
    </row>
    <row r="71" spans="1:28" x14ac:dyDescent="0.25">
      <c r="A71" s="101"/>
      <c r="B71" s="63"/>
      <c r="C71" s="63"/>
      <c r="D71" s="4" t="s">
        <v>6</v>
      </c>
      <c r="E71" s="70" t="s">
        <v>8</v>
      </c>
      <c r="F71" s="3">
        <v>70.855155367221698</v>
      </c>
      <c r="G71" s="3">
        <v>53.141366525416267</v>
      </c>
      <c r="H71" s="3">
        <v>53.141366525416267</v>
      </c>
      <c r="I71" s="3"/>
      <c r="J71" s="3"/>
      <c r="K71" s="3">
        <v>60.009006685165829</v>
      </c>
      <c r="L71" s="3">
        <v>45.006755013874368</v>
      </c>
      <c r="M71" s="3">
        <v>45.006755013874368</v>
      </c>
      <c r="N71" s="3"/>
      <c r="O71" s="3">
        <v>53.732086736142811</v>
      </c>
      <c r="P71" s="3">
        <v>68.297465741041009</v>
      </c>
      <c r="Q71" s="3">
        <v>109.37266945096735</v>
      </c>
      <c r="R71" s="3">
        <v>57.054903428320287</v>
      </c>
      <c r="S71" s="3">
        <v>36.05610291161986</v>
      </c>
      <c r="T71" s="3"/>
      <c r="U71" s="3"/>
      <c r="V71" s="3">
        <v>51.158178958054471</v>
      </c>
      <c r="W71" s="3">
        <v>38.368634218540848</v>
      </c>
      <c r="X71" s="3">
        <v>38.368634218540848</v>
      </c>
      <c r="Y71" s="3"/>
      <c r="Z71" s="3"/>
      <c r="AA71" s="3"/>
      <c r="AB71" s="104"/>
    </row>
    <row r="72" spans="1:28" ht="15" customHeight="1" x14ac:dyDescent="0.25">
      <c r="A72" s="117"/>
      <c r="B72" s="90"/>
      <c r="C72" s="90"/>
      <c r="D72" s="89" t="s">
        <v>6</v>
      </c>
      <c r="E72" s="126" t="s">
        <v>9</v>
      </c>
      <c r="F72" s="91">
        <v>95.654459745749293</v>
      </c>
      <c r="G72" s="91">
        <v>71.740844809311966</v>
      </c>
      <c r="H72" s="91">
        <v>71.740844809311966</v>
      </c>
      <c r="I72" s="91"/>
      <c r="J72" s="91"/>
      <c r="K72" s="91">
        <v>86.183147898908388</v>
      </c>
      <c r="L72" s="91">
        <v>64.637360924181294</v>
      </c>
      <c r="M72" s="91">
        <v>64.637360924181294</v>
      </c>
      <c r="N72" s="91"/>
      <c r="O72" s="91">
        <v>82.24298990225941</v>
      </c>
      <c r="P72" s="91">
        <v>104.97873833741708</v>
      </c>
      <c r="Q72" s="91">
        <v>169.27149542561116</v>
      </c>
      <c r="R72" s="91">
        <v>88.810032732447922</v>
      </c>
      <c r="S72" s="91">
        <v>56.337660799406031</v>
      </c>
      <c r="T72" s="91"/>
      <c r="U72" s="91"/>
      <c r="V72" s="91">
        <v>84.326668612177727</v>
      </c>
      <c r="W72" s="91">
        <v>63.245001459133285</v>
      </c>
      <c r="X72" s="91">
        <v>63.245001459133285</v>
      </c>
      <c r="Y72" s="91"/>
      <c r="Z72" s="91"/>
      <c r="AA72" s="91"/>
      <c r="AB72" s="118"/>
    </row>
    <row r="73" spans="1:28" x14ac:dyDescent="0.25">
      <c r="A73" s="101"/>
      <c r="B73" s="63"/>
      <c r="C73" s="63" t="s">
        <v>10</v>
      </c>
      <c r="D73" s="4"/>
      <c r="E73" s="7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104"/>
    </row>
    <row r="74" spans="1:28" x14ac:dyDescent="0.25">
      <c r="A74" s="101"/>
      <c r="B74" s="63"/>
      <c r="C74" s="63"/>
      <c r="D74" s="4" t="s">
        <v>11</v>
      </c>
      <c r="E74" s="70" t="s">
        <v>7</v>
      </c>
      <c r="F74" s="3"/>
      <c r="G74" s="3"/>
      <c r="H74" s="3"/>
      <c r="I74" s="3">
        <v>10.987524231990575</v>
      </c>
      <c r="J74" s="3">
        <v>10.987524231990575</v>
      </c>
      <c r="K74" s="3">
        <v>10.987524231990575</v>
      </c>
      <c r="L74" s="3">
        <v>10.987524231990575</v>
      </c>
      <c r="M74" s="3">
        <v>10.987524231990575</v>
      </c>
      <c r="N74" s="3">
        <v>20.754746306974376</v>
      </c>
      <c r="O74" s="3">
        <v>20.754746306974376</v>
      </c>
      <c r="P74" s="3">
        <v>20.754746306974376</v>
      </c>
      <c r="Q74" s="3">
        <v>20.754746306974376</v>
      </c>
      <c r="R74" s="3">
        <v>29.769908256828622</v>
      </c>
      <c r="S74" s="3">
        <v>36.471411671178593</v>
      </c>
      <c r="T74" s="3">
        <v>44.934714152502657</v>
      </c>
      <c r="U74" s="3">
        <v>44.934714152502657</v>
      </c>
      <c r="V74" s="3">
        <v>44.934714152502657</v>
      </c>
      <c r="W74" s="3">
        <v>44.934714152502657</v>
      </c>
      <c r="X74" s="3">
        <v>44.934714152502657</v>
      </c>
      <c r="Y74" s="3">
        <v>53.538464621880834</v>
      </c>
      <c r="Z74" s="3">
        <v>53.538464621880834</v>
      </c>
      <c r="AA74" s="3">
        <v>53.538464621880834</v>
      </c>
      <c r="AB74" s="104">
        <v>53.538464621880834</v>
      </c>
    </row>
    <row r="75" spans="1:28" x14ac:dyDescent="0.25">
      <c r="A75" s="101"/>
      <c r="B75" s="63"/>
      <c r="C75" s="63"/>
      <c r="D75" s="4" t="s">
        <v>11</v>
      </c>
      <c r="E75" s="70" t="s">
        <v>8</v>
      </c>
      <c r="F75" s="3"/>
      <c r="G75" s="3"/>
      <c r="H75" s="3"/>
      <c r="I75" s="3">
        <v>12.183204978812441</v>
      </c>
      <c r="J75" s="3">
        <v>12.183204978812441</v>
      </c>
      <c r="K75" s="3">
        <v>12.183204978812441</v>
      </c>
      <c r="L75" s="3">
        <v>12.183204978812441</v>
      </c>
      <c r="M75" s="3">
        <v>12.183204978812441</v>
      </c>
      <c r="N75" s="3">
        <v>23.146218230893599</v>
      </c>
      <c r="O75" s="3">
        <v>23.146218230893599</v>
      </c>
      <c r="P75" s="3">
        <v>23.146218230893599</v>
      </c>
      <c r="Q75" s="3">
        <v>23.146218230893599</v>
      </c>
      <c r="R75" s="3">
        <v>33.403077988709661</v>
      </c>
      <c r="S75" s="3">
        <v>42.462757788136635</v>
      </c>
      <c r="T75" s="3">
        <v>50.385313502957715</v>
      </c>
      <c r="U75" s="3">
        <v>50.385313502957715</v>
      </c>
      <c r="V75" s="3">
        <v>50.385313502957715</v>
      </c>
      <c r="W75" s="3">
        <v>50.385313502957715</v>
      </c>
      <c r="X75" s="3">
        <v>50.385313502957715</v>
      </c>
      <c r="Y75" s="3">
        <v>60.352608635738839</v>
      </c>
      <c r="Z75" s="3">
        <v>60.352608635738839</v>
      </c>
      <c r="AA75" s="3">
        <v>60.352608635738839</v>
      </c>
      <c r="AB75" s="104">
        <v>60.352608635738839</v>
      </c>
    </row>
    <row r="76" spans="1:28" x14ac:dyDescent="0.25">
      <c r="A76" s="117"/>
      <c r="B76" s="90"/>
      <c r="C76" s="90"/>
      <c r="D76" s="89" t="s">
        <v>11</v>
      </c>
      <c r="E76" s="126" t="s">
        <v>9</v>
      </c>
      <c r="F76" s="91"/>
      <c r="G76" s="91"/>
      <c r="H76" s="91"/>
      <c r="I76" s="91">
        <v>14.973126721396795</v>
      </c>
      <c r="J76" s="91">
        <v>14.973126721396795</v>
      </c>
      <c r="K76" s="91">
        <v>14.973126721396795</v>
      </c>
      <c r="L76" s="91">
        <v>14.973126721396795</v>
      </c>
      <c r="M76" s="91">
        <v>14.973126721396795</v>
      </c>
      <c r="N76" s="91">
        <v>28.880730860023991</v>
      </c>
      <c r="O76" s="91">
        <v>28.880730860023991</v>
      </c>
      <c r="P76" s="91">
        <v>28.880730860023991</v>
      </c>
      <c r="Q76" s="91">
        <v>28.880730860023991</v>
      </c>
      <c r="R76" s="91">
        <v>42.345067224028178</v>
      </c>
      <c r="S76" s="91">
        <v>51.427923013984469</v>
      </c>
      <c r="T76" s="91">
        <v>64.090572133895364</v>
      </c>
      <c r="U76" s="91">
        <v>64.090572133895364</v>
      </c>
      <c r="V76" s="91">
        <v>64.090572133895364</v>
      </c>
      <c r="W76" s="91">
        <v>64.090572133895364</v>
      </c>
      <c r="X76" s="91">
        <v>64.090572133895364</v>
      </c>
      <c r="Y76" s="91">
        <v>77.789322352765367</v>
      </c>
      <c r="Z76" s="91">
        <v>77.789322352765367</v>
      </c>
      <c r="AA76" s="91">
        <v>77.789322352765367</v>
      </c>
      <c r="AB76" s="118">
        <v>77.789322352765367</v>
      </c>
    </row>
    <row r="77" spans="1:28" x14ac:dyDescent="0.25">
      <c r="A77" s="101"/>
      <c r="B77" s="63"/>
      <c r="C77" s="63" t="s">
        <v>20</v>
      </c>
      <c r="D77" s="4"/>
      <c r="E77" s="7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104"/>
    </row>
    <row r="78" spans="1:28" x14ac:dyDescent="0.25">
      <c r="A78" s="101"/>
      <c r="B78" s="63"/>
      <c r="C78" s="63"/>
      <c r="D78" s="4" t="s">
        <v>11</v>
      </c>
      <c r="E78" s="70" t="s">
        <v>7</v>
      </c>
      <c r="F78" s="3"/>
      <c r="G78" s="3"/>
      <c r="H78" s="3"/>
      <c r="I78" s="3">
        <v>0.98159401874091601</v>
      </c>
      <c r="J78" s="3">
        <v>0.98159401874091601</v>
      </c>
      <c r="K78" s="3">
        <v>0.98159401874091601</v>
      </c>
      <c r="L78" s="3">
        <v>0.98159401874091601</v>
      </c>
      <c r="M78" s="3">
        <v>0.98159401874091601</v>
      </c>
      <c r="N78" s="3">
        <v>1.8143092599153874</v>
      </c>
      <c r="O78" s="3">
        <v>1.8143092599153874</v>
      </c>
      <c r="P78" s="3">
        <v>1.8143092599153874</v>
      </c>
      <c r="Q78" s="3">
        <v>1.8143092599153874</v>
      </c>
      <c r="R78" s="3">
        <v>2.5877652419487336</v>
      </c>
      <c r="S78" s="3">
        <v>2.8688657575448877</v>
      </c>
      <c r="T78" s="3">
        <v>3.5392774149829154</v>
      </c>
      <c r="U78" s="3">
        <v>3.5392774149829154</v>
      </c>
      <c r="V78" s="3">
        <v>3.5392774149829154</v>
      </c>
      <c r="W78" s="3">
        <v>3.5392774149829154</v>
      </c>
      <c r="X78" s="3">
        <v>3.5392774149829154</v>
      </c>
      <c r="Y78" s="3">
        <v>4.3438712374162067</v>
      </c>
      <c r="Z78" s="3">
        <v>4.3438712374162067</v>
      </c>
      <c r="AA78" s="3">
        <v>4.3438712374162067</v>
      </c>
      <c r="AB78" s="104">
        <v>4.3438712374162067</v>
      </c>
    </row>
    <row r="79" spans="1:28" x14ac:dyDescent="0.25">
      <c r="A79" s="101"/>
      <c r="B79" s="63"/>
      <c r="C79" s="63"/>
      <c r="D79" s="4" t="s">
        <v>11</v>
      </c>
      <c r="E79" s="70" t="s">
        <v>8</v>
      </c>
      <c r="F79" s="3"/>
      <c r="G79" s="3"/>
      <c r="H79" s="3"/>
      <c r="I79" s="3">
        <v>1.154816492636372</v>
      </c>
      <c r="J79" s="3">
        <v>1.154816492636372</v>
      </c>
      <c r="K79" s="3">
        <v>1.154816492636372</v>
      </c>
      <c r="L79" s="3">
        <v>1.154816492636372</v>
      </c>
      <c r="M79" s="3">
        <v>1.154816492636372</v>
      </c>
      <c r="N79" s="3">
        <v>2.1344814822533968</v>
      </c>
      <c r="O79" s="3">
        <v>2.1344814822533968</v>
      </c>
      <c r="P79" s="3">
        <v>2.1344814822533968</v>
      </c>
      <c r="Q79" s="3">
        <v>2.1344814822533968</v>
      </c>
      <c r="R79" s="3">
        <v>3.0444296964102748</v>
      </c>
      <c r="S79" s="3">
        <v>3.3751361853469266</v>
      </c>
      <c r="T79" s="3">
        <v>4.1638557823328419</v>
      </c>
      <c r="U79" s="3">
        <v>4.1638557823328419</v>
      </c>
      <c r="V79" s="3">
        <v>4.1638557823328419</v>
      </c>
      <c r="W79" s="3">
        <v>4.1638557823328419</v>
      </c>
      <c r="X79" s="3">
        <v>4.1638557823328419</v>
      </c>
      <c r="Y79" s="3">
        <v>5.1104367499014192</v>
      </c>
      <c r="Z79" s="3">
        <v>5.1104367499014192</v>
      </c>
      <c r="AA79" s="3">
        <v>5.1104367499014192</v>
      </c>
      <c r="AB79" s="104">
        <v>5.1104367499014192</v>
      </c>
    </row>
    <row r="80" spans="1:28" x14ac:dyDescent="0.25">
      <c r="A80" s="117"/>
      <c r="B80" s="90"/>
      <c r="C80" s="90"/>
      <c r="D80" s="89" t="s">
        <v>11</v>
      </c>
      <c r="E80" s="126" t="s">
        <v>9</v>
      </c>
      <c r="F80" s="91"/>
      <c r="G80" s="91"/>
      <c r="H80" s="91"/>
      <c r="I80" s="91">
        <v>1.5590022650591022</v>
      </c>
      <c r="J80" s="91">
        <v>1.5590022650591022</v>
      </c>
      <c r="K80" s="91">
        <v>1.5590022650591022</v>
      </c>
      <c r="L80" s="91">
        <v>1.5590022650591022</v>
      </c>
      <c r="M80" s="91">
        <v>1.5590022650591022</v>
      </c>
      <c r="N80" s="91">
        <v>2.8815500010420858</v>
      </c>
      <c r="O80" s="91">
        <v>2.8815500010420858</v>
      </c>
      <c r="P80" s="91">
        <v>2.8815500010420858</v>
      </c>
      <c r="Q80" s="91">
        <v>2.8815500010420858</v>
      </c>
      <c r="R80" s="91">
        <v>4.1099800901538712</v>
      </c>
      <c r="S80" s="91">
        <v>4.5564338502183519</v>
      </c>
      <c r="T80" s="91">
        <v>5.6212053061493368</v>
      </c>
      <c r="U80" s="91">
        <v>5.6212053061493368</v>
      </c>
      <c r="V80" s="91">
        <v>5.6212053061493368</v>
      </c>
      <c r="W80" s="91">
        <v>5.6212053061493368</v>
      </c>
      <c r="X80" s="91">
        <v>5.6212053061493368</v>
      </c>
      <c r="Y80" s="91">
        <v>6.8990896123669172</v>
      </c>
      <c r="Z80" s="91">
        <v>6.8990896123669172</v>
      </c>
      <c r="AA80" s="91">
        <v>6.8990896123669172</v>
      </c>
      <c r="AB80" s="118">
        <v>6.8990896123669172</v>
      </c>
    </row>
    <row r="81" spans="1:28" x14ac:dyDescent="0.25">
      <c r="A81" s="101"/>
      <c r="B81" s="63"/>
      <c r="C81" s="63" t="s">
        <v>12</v>
      </c>
      <c r="D81" s="4"/>
      <c r="E81" s="7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104"/>
    </row>
    <row r="82" spans="1:28" x14ac:dyDescent="0.25">
      <c r="A82" s="101"/>
      <c r="B82" s="63"/>
      <c r="C82" s="63"/>
      <c r="D82" s="4" t="s">
        <v>13</v>
      </c>
      <c r="E82" s="70" t="s">
        <v>7</v>
      </c>
      <c r="F82" s="3"/>
      <c r="G82" s="3"/>
      <c r="H82" s="3"/>
      <c r="I82" s="164">
        <f>I83</f>
        <v>106565.58483508538</v>
      </c>
      <c r="J82" s="164">
        <f t="shared" ref="J82:AB82" si="6">J83</f>
        <v>106565.58483508538</v>
      </c>
      <c r="K82" s="164">
        <f t="shared" si="6"/>
        <v>106565.58483508538</v>
      </c>
      <c r="L82" s="164">
        <f t="shared" si="6"/>
        <v>106565.58483508538</v>
      </c>
      <c r="M82" s="164">
        <f t="shared" si="6"/>
        <v>106565.58483508538</v>
      </c>
      <c r="N82" s="164">
        <f t="shared" si="6"/>
        <v>196968.33028050419</v>
      </c>
      <c r="O82" s="164">
        <f t="shared" si="6"/>
        <v>196968.33028050419</v>
      </c>
      <c r="P82" s="164">
        <f t="shared" si="6"/>
        <v>196968.33028050419</v>
      </c>
      <c r="Q82" s="164">
        <f t="shared" si="6"/>
        <v>196968.33028050419</v>
      </c>
      <c r="R82" s="164">
        <f t="shared" si="6"/>
        <v>280937.64876857365</v>
      </c>
      <c r="S82" s="164">
        <f t="shared" si="6"/>
        <v>311454.96515974007</v>
      </c>
      <c r="T82" s="164">
        <f t="shared" si="6"/>
        <v>384237.41953091673</v>
      </c>
      <c r="U82" s="164">
        <f t="shared" si="6"/>
        <v>384237.41953091673</v>
      </c>
      <c r="V82" s="164">
        <f t="shared" si="6"/>
        <v>384237.41953091673</v>
      </c>
      <c r="W82" s="164">
        <f t="shared" si="6"/>
        <v>384237.41953091673</v>
      </c>
      <c r="X82" s="164">
        <f t="shared" si="6"/>
        <v>384237.41953091673</v>
      </c>
      <c r="Y82" s="164">
        <f t="shared" si="6"/>
        <v>471587.28029000008</v>
      </c>
      <c r="Z82" s="164">
        <f t="shared" si="6"/>
        <v>471587.28029000008</v>
      </c>
      <c r="AA82" s="164">
        <f t="shared" si="6"/>
        <v>471587.28029000008</v>
      </c>
      <c r="AB82" s="165">
        <f t="shared" si="6"/>
        <v>471587.28029000008</v>
      </c>
    </row>
    <row r="83" spans="1:28" x14ac:dyDescent="0.25">
      <c r="A83" s="101"/>
      <c r="B83" s="63"/>
      <c r="C83" s="63"/>
      <c r="D83" s="4" t="s">
        <v>13</v>
      </c>
      <c r="E83" s="70" t="s">
        <v>8</v>
      </c>
      <c r="F83" s="3"/>
      <c r="G83" s="3"/>
      <c r="H83" s="3"/>
      <c r="I83" s="164">
        <v>106565.58483508538</v>
      </c>
      <c r="J83" s="164">
        <v>106565.58483508538</v>
      </c>
      <c r="K83" s="164">
        <v>106565.58483508538</v>
      </c>
      <c r="L83" s="164">
        <v>106565.58483508538</v>
      </c>
      <c r="M83" s="164">
        <v>106565.58483508538</v>
      </c>
      <c r="N83" s="164">
        <v>196968.33028050419</v>
      </c>
      <c r="O83" s="164">
        <v>196968.33028050419</v>
      </c>
      <c r="P83" s="164">
        <v>196968.33028050419</v>
      </c>
      <c r="Q83" s="164">
        <v>196968.33028050419</v>
      </c>
      <c r="R83" s="164">
        <v>280937.64876857365</v>
      </c>
      <c r="S83" s="164">
        <v>311454.96515974007</v>
      </c>
      <c r="T83" s="164">
        <v>384237.41953091673</v>
      </c>
      <c r="U83" s="164">
        <v>384237.41953091673</v>
      </c>
      <c r="V83" s="164">
        <v>384237.41953091673</v>
      </c>
      <c r="W83" s="164">
        <v>384237.41953091673</v>
      </c>
      <c r="X83" s="164">
        <v>384237.41953091673</v>
      </c>
      <c r="Y83" s="164">
        <v>471587.28029000008</v>
      </c>
      <c r="Z83" s="164">
        <v>471587.28029000008</v>
      </c>
      <c r="AA83" s="164">
        <v>471587.28029000008</v>
      </c>
      <c r="AB83" s="165">
        <v>471587.28029000008</v>
      </c>
    </row>
    <row r="84" spans="1:28" x14ac:dyDescent="0.25">
      <c r="A84" s="117"/>
      <c r="B84" s="90"/>
      <c r="C84" s="90"/>
      <c r="D84" s="89" t="s">
        <v>13</v>
      </c>
      <c r="E84" s="126" t="s">
        <v>9</v>
      </c>
      <c r="F84" s="89"/>
      <c r="G84" s="89"/>
      <c r="H84" s="89"/>
      <c r="I84" s="166">
        <f>I83</f>
        <v>106565.58483508538</v>
      </c>
      <c r="J84" s="166">
        <f t="shared" ref="J84:AB84" si="7">J83</f>
        <v>106565.58483508538</v>
      </c>
      <c r="K84" s="166">
        <f t="shared" si="7"/>
        <v>106565.58483508538</v>
      </c>
      <c r="L84" s="166">
        <f t="shared" si="7"/>
        <v>106565.58483508538</v>
      </c>
      <c r="M84" s="166">
        <f t="shared" si="7"/>
        <v>106565.58483508538</v>
      </c>
      <c r="N84" s="166">
        <f t="shared" si="7"/>
        <v>196968.33028050419</v>
      </c>
      <c r="O84" s="166">
        <f t="shared" si="7"/>
        <v>196968.33028050419</v>
      </c>
      <c r="P84" s="166">
        <f t="shared" si="7"/>
        <v>196968.33028050419</v>
      </c>
      <c r="Q84" s="166">
        <f t="shared" si="7"/>
        <v>196968.33028050419</v>
      </c>
      <c r="R84" s="166">
        <f t="shared" si="7"/>
        <v>280937.64876857365</v>
      </c>
      <c r="S84" s="166">
        <f t="shared" si="7"/>
        <v>311454.96515974007</v>
      </c>
      <c r="T84" s="166">
        <f t="shared" si="7"/>
        <v>384237.41953091673</v>
      </c>
      <c r="U84" s="166">
        <f t="shared" si="7"/>
        <v>384237.41953091673</v>
      </c>
      <c r="V84" s="166">
        <f t="shared" si="7"/>
        <v>384237.41953091673</v>
      </c>
      <c r="W84" s="166">
        <f t="shared" si="7"/>
        <v>384237.41953091673</v>
      </c>
      <c r="X84" s="166">
        <f t="shared" si="7"/>
        <v>384237.41953091673</v>
      </c>
      <c r="Y84" s="166">
        <f t="shared" si="7"/>
        <v>471587.28029000008</v>
      </c>
      <c r="Z84" s="166">
        <f t="shared" si="7"/>
        <v>471587.28029000008</v>
      </c>
      <c r="AA84" s="166">
        <f t="shared" si="7"/>
        <v>471587.28029000008</v>
      </c>
      <c r="AB84" s="167">
        <f t="shared" si="7"/>
        <v>471587.28029000008</v>
      </c>
    </row>
    <row r="85" spans="1:28" x14ac:dyDescent="0.25">
      <c r="A85" s="101"/>
      <c r="B85" s="63"/>
      <c r="C85" s="63" t="s">
        <v>22</v>
      </c>
      <c r="D85" s="4"/>
      <c r="E85" s="7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102"/>
    </row>
    <row r="86" spans="1:28" x14ac:dyDescent="0.25">
      <c r="A86" s="101"/>
      <c r="B86" s="63"/>
      <c r="C86" s="63"/>
      <c r="D86" s="4" t="s">
        <v>13</v>
      </c>
      <c r="E86" s="70" t="s">
        <v>7</v>
      </c>
      <c r="F86" s="4"/>
      <c r="G86" s="4"/>
      <c r="H86" s="4"/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102">
        <v>0</v>
      </c>
    </row>
    <row r="87" spans="1:28" x14ac:dyDescent="0.25">
      <c r="A87" s="101"/>
      <c r="B87" s="63"/>
      <c r="C87" s="63"/>
      <c r="D87" s="4" t="s">
        <v>13</v>
      </c>
      <c r="E87" s="70" t="s">
        <v>8</v>
      </c>
      <c r="F87" s="4"/>
      <c r="G87" s="4"/>
      <c r="H87" s="4"/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102">
        <v>0</v>
      </c>
    </row>
    <row r="88" spans="1:28" x14ac:dyDescent="0.25">
      <c r="A88" s="101"/>
      <c r="B88" s="63"/>
      <c r="C88" s="63"/>
      <c r="D88" s="4" t="s">
        <v>13</v>
      </c>
      <c r="E88" s="70" t="s">
        <v>9</v>
      </c>
      <c r="F88" s="4"/>
      <c r="G88" s="4"/>
      <c r="H88" s="4"/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102">
        <v>0</v>
      </c>
    </row>
    <row r="89" spans="1:28" x14ac:dyDescent="0.25">
      <c r="A89" s="101"/>
      <c r="B89" s="63"/>
      <c r="C89" s="63"/>
      <c r="D89" s="4"/>
      <c r="E89" s="7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102"/>
    </row>
    <row r="90" spans="1:28" ht="15.75" thickBot="1" x14ac:dyDescent="0.3">
      <c r="A90" s="110" t="s">
        <v>260</v>
      </c>
      <c r="B90" s="82" t="s">
        <v>1</v>
      </c>
      <c r="C90" s="82" t="s">
        <v>2</v>
      </c>
      <c r="D90" s="82" t="s">
        <v>3</v>
      </c>
      <c r="E90" s="86" t="s">
        <v>4</v>
      </c>
      <c r="F90" s="82">
        <v>2028</v>
      </c>
      <c r="G90" s="82">
        <v>2029</v>
      </c>
      <c r="H90" s="82">
        <v>2030</v>
      </c>
      <c r="I90" s="82">
        <v>2031</v>
      </c>
      <c r="J90" s="82">
        <v>2032</v>
      </c>
      <c r="K90" s="82">
        <v>2033</v>
      </c>
      <c r="L90" s="82">
        <v>2034</v>
      </c>
      <c r="M90" s="82">
        <v>2035</v>
      </c>
      <c r="N90" s="82">
        <v>2036</v>
      </c>
      <c r="O90" s="82">
        <v>2037</v>
      </c>
      <c r="P90" s="82">
        <v>2038</v>
      </c>
      <c r="Q90" s="82">
        <v>2039</v>
      </c>
      <c r="R90" s="82">
        <v>2040</v>
      </c>
      <c r="S90" s="82">
        <v>2041</v>
      </c>
      <c r="T90" s="82">
        <v>2042</v>
      </c>
      <c r="U90" s="82">
        <v>2043</v>
      </c>
      <c r="V90" s="82">
        <v>2044</v>
      </c>
      <c r="W90" s="82">
        <v>2045</v>
      </c>
      <c r="X90" s="82">
        <v>2046</v>
      </c>
      <c r="Y90" s="82">
        <v>2047</v>
      </c>
      <c r="Z90" s="82">
        <v>2048</v>
      </c>
      <c r="AA90" s="82">
        <v>2049</v>
      </c>
      <c r="AB90" s="111">
        <v>2050</v>
      </c>
    </row>
    <row r="91" spans="1:28" x14ac:dyDescent="0.25">
      <c r="A91" s="101"/>
      <c r="B91" s="63" t="s">
        <v>19</v>
      </c>
      <c r="C91" s="63" t="s">
        <v>5</v>
      </c>
      <c r="D91" s="4"/>
      <c r="E91" s="7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102"/>
    </row>
    <row r="92" spans="1:28" x14ac:dyDescent="0.25">
      <c r="A92" s="101"/>
      <c r="B92" s="63"/>
      <c r="C92" s="63"/>
      <c r="D92" s="4" t="s">
        <v>6</v>
      </c>
      <c r="E92" s="70" t="s">
        <v>7</v>
      </c>
      <c r="F92" s="3">
        <v>60.226882062138436</v>
      </c>
      <c r="G92" s="3">
        <v>45.170161546603822</v>
      </c>
      <c r="H92" s="3">
        <v>45.170161546603822</v>
      </c>
      <c r="I92" s="3"/>
      <c r="J92" s="3"/>
      <c r="K92" s="3">
        <v>49.379751777633793</v>
      </c>
      <c r="L92" s="3">
        <v>37.034813833225343</v>
      </c>
      <c r="M92" s="3">
        <v>37.034813833225343</v>
      </c>
      <c r="N92" s="3"/>
      <c r="O92" s="3">
        <v>42.694772887593288</v>
      </c>
      <c r="P92" s="3">
        <v>54.149998904361382</v>
      </c>
      <c r="Q92" s="3">
        <v>86.407124484242033</v>
      </c>
      <c r="R92" s="3">
        <v>44.938705971160246</v>
      </c>
      <c r="S92" s="3">
        <v>28.342016542160437</v>
      </c>
      <c r="T92" s="3"/>
      <c r="U92" s="3"/>
      <c r="V92" s="3">
        <v>39.037781950028211</v>
      </c>
      <c r="W92" s="3">
        <v>29.278336462521153</v>
      </c>
      <c r="X92" s="3">
        <v>29.278336462521153</v>
      </c>
      <c r="Y92" s="3"/>
      <c r="Z92" s="3"/>
      <c r="AA92" s="3"/>
      <c r="AB92" s="104"/>
    </row>
    <row r="93" spans="1:28" ht="14.1" customHeight="1" x14ac:dyDescent="0.25">
      <c r="A93" s="101"/>
      <c r="B93" s="63"/>
      <c r="C93" s="63"/>
      <c r="D93" s="4" t="s">
        <v>6</v>
      </c>
      <c r="E93" s="70" t="s">
        <v>8</v>
      </c>
      <c r="F93" s="3">
        <v>70.855155367221698</v>
      </c>
      <c r="G93" s="3">
        <v>53.141366525416267</v>
      </c>
      <c r="H93" s="3">
        <v>53.141366525416267</v>
      </c>
      <c r="I93" s="3"/>
      <c r="J93" s="3"/>
      <c r="K93" s="3">
        <v>60.009006685165829</v>
      </c>
      <c r="L93" s="3">
        <v>45.006755013874368</v>
      </c>
      <c r="M93" s="3">
        <v>45.006755013874368</v>
      </c>
      <c r="N93" s="3"/>
      <c r="O93" s="3">
        <v>53.732086736142811</v>
      </c>
      <c r="P93" s="3">
        <v>68.297465741041009</v>
      </c>
      <c r="Q93" s="3">
        <v>109.37266945096735</v>
      </c>
      <c r="R93" s="3">
        <v>57.054903428320287</v>
      </c>
      <c r="S93" s="3">
        <v>36.05610291161986</v>
      </c>
      <c r="T93" s="3"/>
      <c r="U93" s="3"/>
      <c r="V93" s="3">
        <v>51.158178958054471</v>
      </c>
      <c r="W93" s="3">
        <v>38.368634218540848</v>
      </c>
      <c r="X93" s="3">
        <v>38.368634218540848</v>
      </c>
      <c r="Y93" s="3"/>
      <c r="Z93" s="3"/>
      <c r="AA93" s="3"/>
      <c r="AB93" s="104"/>
    </row>
    <row r="94" spans="1:28" x14ac:dyDescent="0.25">
      <c r="A94" s="117"/>
      <c r="B94" s="90"/>
      <c r="C94" s="90"/>
      <c r="D94" s="89" t="s">
        <v>6</v>
      </c>
      <c r="E94" s="126" t="s">
        <v>9</v>
      </c>
      <c r="F94" s="91">
        <v>95.654459745749293</v>
      </c>
      <c r="G94" s="91">
        <v>71.740844809311966</v>
      </c>
      <c r="H94" s="91">
        <v>71.740844809311966</v>
      </c>
      <c r="I94" s="91"/>
      <c r="J94" s="91"/>
      <c r="K94" s="91">
        <v>86.183147898908388</v>
      </c>
      <c r="L94" s="91">
        <v>64.637360924181294</v>
      </c>
      <c r="M94" s="91">
        <v>64.637360924181294</v>
      </c>
      <c r="N94" s="91"/>
      <c r="O94" s="91">
        <v>82.24298990225941</v>
      </c>
      <c r="P94" s="91">
        <v>104.97873833741708</v>
      </c>
      <c r="Q94" s="91">
        <v>169.27149542561116</v>
      </c>
      <c r="R94" s="91">
        <v>88.810032732447922</v>
      </c>
      <c r="S94" s="91">
        <v>56.337660799406031</v>
      </c>
      <c r="T94" s="91"/>
      <c r="U94" s="91"/>
      <c r="V94" s="91">
        <v>84.326668612177727</v>
      </c>
      <c r="W94" s="91">
        <v>63.245001459133285</v>
      </c>
      <c r="X94" s="91">
        <v>63.245001459133285</v>
      </c>
      <c r="Y94" s="91"/>
      <c r="Z94" s="91"/>
      <c r="AA94" s="91"/>
      <c r="AB94" s="118"/>
    </row>
    <row r="95" spans="1:28" x14ac:dyDescent="0.25">
      <c r="A95" s="101"/>
      <c r="B95" s="63"/>
      <c r="C95" s="63" t="s">
        <v>10</v>
      </c>
      <c r="D95" s="4"/>
      <c r="E95" s="7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104"/>
    </row>
    <row r="96" spans="1:28" x14ac:dyDescent="0.25">
      <c r="A96" s="101"/>
      <c r="B96" s="63"/>
      <c r="C96" s="63"/>
      <c r="D96" s="4" t="s">
        <v>11</v>
      </c>
      <c r="E96" s="70" t="s">
        <v>7</v>
      </c>
      <c r="F96" s="3"/>
      <c r="G96" s="3"/>
      <c r="H96" s="3"/>
      <c r="I96" s="3">
        <v>10.987524231990575</v>
      </c>
      <c r="J96" s="3">
        <v>10.987524231990575</v>
      </c>
      <c r="K96" s="3">
        <v>10.987524231990575</v>
      </c>
      <c r="L96" s="3">
        <v>10.987524231990575</v>
      </c>
      <c r="M96" s="3">
        <v>10.987524231990575</v>
      </c>
      <c r="N96" s="3">
        <v>20.754746306974376</v>
      </c>
      <c r="O96" s="3">
        <v>20.754746306974376</v>
      </c>
      <c r="P96" s="3">
        <v>20.754746306974376</v>
      </c>
      <c r="Q96" s="3">
        <v>20.754746306974376</v>
      </c>
      <c r="R96" s="3">
        <v>29.769908256828622</v>
      </c>
      <c r="S96" s="3">
        <v>36.471411671178593</v>
      </c>
      <c r="T96" s="3">
        <v>44.934714152502657</v>
      </c>
      <c r="U96" s="3">
        <v>44.934714152502657</v>
      </c>
      <c r="V96" s="3">
        <v>44.934714152502657</v>
      </c>
      <c r="W96" s="3">
        <v>44.934714152502657</v>
      </c>
      <c r="X96" s="3">
        <v>44.934714152502657</v>
      </c>
      <c r="Y96" s="3">
        <v>53.538464621880834</v>
      </c>
      <c r="Z96" s="3">
        <v>53.538464621880834</v>
      </c>
      <c r="AA96" s="3">
        <v>53.538464621880834</v>
      </c>
      <c r="AB96" s="104">
        <v>53.538464621880834</v>
      </c>
    </row>
    <row r="97" spans="1:28" x14ac:dyDescent="0.25">
      <c r="A97" s="101"/>
      <c r="B97" s="63"/>
      <c r="C97" s="63"/>
      <c r="D97" s="4" t="s">
        <v>11</v>
      </c>
      <c r="E97" s="70" t="s">
        <v>8</v>
      </c>
      <c r="F97" s="3"/>
      <c r="G97" s="3"/>
      <c r="H97" s="3"/>
      <c r="I97" s="3">
        <v>12.183204978812441</v>
      </c>
      <c r="J97" s="3">
        <v>12.183204978812441</v>
      </c>
      <c r="K97" s="3">
        <v>12.183204978812441</v>
      </c>
      <c r="L97" s="3">
        <v>12.183204978812441</v>
      </c>
      <c r="M97" s="3">
        <v>12.183204978812441</v>
      </c>
      <c r="N97" s="3">
        <v>23.146218230893599</v>
      </c>
      <c r="O97" s="3">
        <v>23.146218230893599</v>
      </c>
      <c r="P97" s="3">
        <v>23.146218230893599</v>
      </c>
      <c r="Q97" s="3">
        <v>23.146218230893599</v>
      </c>
      <c r="R97" s="3">
        <v>33.403077988709661</v>
      </c>
      <c r="S97" s="3">
        <v>42.462757788136635</v>
      </c>
      <c r="T97" s="3">
        <v>50.385313502957715</v>
      </c>
      <c r="U97" s="3">
        <v>50.385313502957715</v>
      </c>
      <c r="V97" s="3">
        <v>50.385313502957715</v>
      </c>
      <c r="W97" s="3">
        <v>50.385313502957715</v>
      </c>
      <c r="X97" s="3">
        <v>50.385313502957715</v>
      </c>
      <c r="Y97" s="3">
        <v>60.352608635738839</v>
      </c>
      <c r="Z97" s="3">
        <v>60.352608635738839</v>
      </c>
      <c r="AA97" s="3">
        <v>60.352608635738839</v>
      </c>
      <c r="AB97" s="104">
        <v>60.352608635738839</v>
      </c>
    </row>
    <row r="98" spans="1:28" x14ac:dyDescent="0.25">
      <c r="A98" s="117"/>
      <c r="B98" s="90"/>
      <c r="C98" s="90"/>
      <c r="D98" s="89" t="s">
        <v>11</v>
      </c>
      <c r="E98" s="126" t="s">
        <v>9</v>
      </c>
      <c r="F98" s="91"/>
      <c r="G98" s="91"/>
      <c r="H98" s="91"/>
      <c r="I98" s="91">
        <v>14.973126721396795</v>
      </c>
      <c r="J98" s="91">
        <v>14.973126721396795</v>
      </c>
      <c r="K98" s="91">
        <v>14.973126721396795</v>
      </c>
      <c r="L98" s="91">
        <v>14.973126721396795</v>
      </c>
      <c r="M98" s="91">
        <v>14.973126721396795</v>
      </c>
      <c r="N98" s="91">
        <v>28.880730860023991</v>
      </c>
      <c r="O98" s="91">
        <v>28.880730860023991</v>
      </c>
      <c r="P98" s="91">
        <v>28.880730860023991</v>
      </c>
      <c r="Q98" s="91">
        <v>28.880730860023991</v>
      </c>
      <c r="R98" s="91">
        <v>42.345067224028178</v>
      </c>
      <c r="S98" s="91">
        <v>51.427923013984469</v>
      </c>
      <c r="T98" s="91">
        <v>64.090572133895364</v>
      </c>
      <c r="U98" s="91">
        <v>64.090572133895364</v>
      </c>
      <c r="V98" s="91">
        <v>64.090572133895364</v>
      </c>
      <c r="W98" s="91">
        <v>64.090572133895364</v>
      </c>
      <c r="X98" s="91">
        <v>64.090572133895364</v>
      </c>
      <c r="Y98" s="91">
        <v>77.789322352765367</v>
      </c>
      <c r="Z98" s="91">
        <v>77.789322352765367</v>
      </c>
      <c r="AA98" s="91">
        <v>77.789322352765367</v>
      </c>
      <c r="AB98" s="118">
        <v>77.789322352765367</v>
      </c>
    </row>
    <row r="99" spans="1:28" x14ac:dyDescent="0.25">
      <c r="A99" s="101"/>
      <c r="B99" s="63"/>
      <c r="C99" s="63" t="s">
        <v>20</v>
      </c>
      <c r="D99" s="4"/>
      <c r="E99" s="70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104"/>
    </row>
    <row r="100" spans="1:28" x14ac:dyDescent="0.25">
      <c r="A100" s="101"/>
      <c r="B100" s="63"/>
      <c r="C100" s="63"/>
      <c r="D100" s="4" t="s">
        <v>11</v>
      </c>
      <c r="E100" s="70" t="s">
        <v>7</v>
      </c>
      <c r="F100" s="3"/>
      <c r="G100" s="3"/>
      <c r="H100" s="3"/>
      <c r="I100" s="3">
        <v>0.98159401874091601</v>
      </c>
      <c r="J100" s="3">
        <v>0.98159401874091601</v>
      </c>
      <c r="K100" s="3">
        <v>0.98159401874091601</v>
      </c>
      <c r="L100" s="3">
        <v>0.98159401874091601</v>
      </c>
      <c r="M100" s="3">
        <v>0.98159401874091601</v>
      </c>
      <c r="N100" s="3">
        <v>1.8143092599153874</v>
      </c>
      <c r="O100" s="3">
        <v>1.8143092599153874</v>
      </c>
      <c r="P100" s="3">
        <v>1.8143092599153874</v>
      </c>
      <c r="Q100" s="3">
        <v>1.8143092599153874</v>
      </c>
      <c r="R100" s="3">
        <v>2.5877652419487336</v>
      </c>
      <c r="S100" s="3">
        <v>2.8688657575448877</v>
      </c>
      <c r="T100" s="3">
        <v>3.5392774149829154</v>
      </c>
      <c r="U100" s="3">
        <v>3.5392774149829154</v>
      </c>
      <c r="V100" s="3">
        <v>3.5392774149829154</v>
      </c>
      <c r="W100" s="3">
        <v>3.5392774149829154</v>
      </c>
      <c r="X100" s="3">
        <v>3.5392774149829154</v>
      </c>
      <c r="Y100" s="3">
        <v>4.3438712374162067</v>
      </c>
      <c r="Z100" s="3">
        <v>4.3438712374162067</v>
      </c>
      <c r="AA100" s="3">
        <v>4.3438712374162067</v>
      </c>
      <c r="AB100" s="104">
        <v>4.3438712374162067</v>
      </c>
    </row>
    <row r="101" spans="1:28" x14ac:dyDescent="0.25">
      <c r="A101" s="101"/>
      <c r="B101" s="63"/>
      <c r="C101" s="63"/>
      <c r="D101" s="4" t="s">
        <v>11</v>
      </c>
      <c r="E101" s="70" t="s">
        <v>8</v>
      </c>
      <c r="F101" s="3"/>
      <c r="G101" s="3"/>
      <c r="H101" s="3"/>
      <c r="I101" s="3">
        <v>1.154816492636372</v>
      </c>
      <c r="J101" s="3">
        <v>1.154816492636372</v>
      </c>
      <c r="K101" s="3">
        <v>1.154816492636372</v>
      </c>
      <c r="L101" s="3">
        <v>1.154816492636372</v>
      </c>
      <c r="M101" s="3">
        <v>1.154816492636372</v>
      </c>
      <c r="N101" s="3">
        <v>2.1344814822533968</v>
      </c>
      <c r="O101" s="3">
        <v>2.1344814822533968</v>
      </c>
      <c r="P101" s="3">
        <v>2.1344814822533968</v>
      </c>
      <c r="Q101" s="3">
        <v>2.1344814822533968</v>
      </c>
      <c r="R101" s="3">
        <v>3.0444296964102748</v>
      </c>
      <c r="S101" s="3">
        <v>3.3751361853469266</v>
      </c>
      <c r="T101" s="3">
        <v>4.1638557823328419</v>
      </c>
      <c r="U101" s="3">
        <v>4.1638557823328419</v>
      </c>
      <c r="V101" s="3">
        <v>4.1638557823328419</v>
      </c>
      <c r="W101" s="3">
        <v>4.1638557823328419</v>
      </c>
      <c r="X101" s="3">
        <v>4.1638557823328419</v>
      </c>
      <c r="Y101" s="3">
        <v>5.1104367499014192</v>
      </c>
      <c r="Z101" s="3">
        <v>5.1104367499014192</v>
      </c>
      <c r="AA101" s="3">
        <v>5.1104367499014192</v>
      </c>
      <c r="AB101" s="104">
        <v>5.1104367499014192</v>
      </c>
    </row>
    <row r="102" spans="1:28" x14ac:dyDescent="0.25">
      <c r="A102" s="117"/>
      <c r="B102" s="90"/>
      <c r="C102" s="90"/>
      <c r="D102" s="89" t="s">
        <v>11</v>
      </c>
      <c r="E102" s="126" t="s">
        <v>9</v>
      </c>
      <c r="F102" s="91"/>
      <c r="G102" s="91"/>
      <c r="H102" s="91"/>
      <c r="I102" s="91">
        <v>1.5590022650591022</v>
      </c>
      <c r="J102" s="91">
        <v>1.5590022650591022</v>
      </c>
      <c r="K102" s="91">
        <v>1.5590022650591022</v>
      </c>
      <c r="L102" s="91">
        <v>1.5590022650591022</v>
      </c>
      <c r="M102" s="91">
        <v>1.5590022650591022</v>
      </c>
      <c r="N102" s="91">
        <v>2.8815500010420858</v>
      </c>
      <c r="O102" s="91">
        <v>2.8815500010420858</v>
      </c>
      <c r="P102" s="91">
        <v>2.8815500010420858</v>
      </c>
      <c r="Q102" s="91">
        <v>2.8815500010420858</v>
      </c>
      <c r="R102" s="91">
        <v>4.1099800901538712</v>
      </c>
      <c r="S102" s="91">
        <v>4.5564338502183519</v>
      </c>
      <c r="T102" s="91">
        <v>5.6212053061493368</v>
      </c>
      <c r="U102" s="91">
        <v>5.6212053061493368</v>
      </c>
      <c r="V102" s="91">
        <v>5.6212053061493368</v>
      </c>
      <c r="W102" s="91">
        <v>5.6212053061493368</v>
      </c>
      <c r="X102" s="91">
        <v>5.6212053061493368</v>
      </c>
      <c r="Y102" s="91">
        <v>6.8990896123669172</v>
      </c>
      <c r="Z102" s="91">
        <v>6.8990896123669172</v>
      </c>
      <c r="AA102" s="91">
        <v>6.8990896123669172</v>
      </c>
      <c r="AB102" s="118">
        <v>6.8990896123669172</v>
      </c>
    </row>
    <row r="103" spans="1:28" x14ac:dyDescent="0.25">
      <c r="A103" s="101"/>
      <c r="B103" s="63"/>
      <c r="C103" s="63" t="s">
        <v>12</v>
      </c>
      <c r="D103" s="4"/>
      <c r="E103" s="7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104"/>
    </row>
    <row r="104" spans="1:28" x14ac:dyDescent="0.25">
      <c r="A104" s="101"/>
      <c r="B104" s="63"/>
      <c r="C104" s="63"/>
      <c r="D104" s="4" t="s">
        <v>13</v>
      </c>
      <c r="E104" s="70" t="s">
        <v>7</v>
      </c>
      <c r="F104" s="3"/>
      <c r="G104" s="3"/>
      <c r="H104" s="3"/>
      <c r="I104" s="164">
        <f>I105</f>
        <v>106565.58483508538</v>
      </c>
      <c r="J104" s="164">
        <f t="shared" ref="J104:AB104" si="8">J105</f>
        <v>106565.58483508538</v>
      </c>
      <c r="K104" s="164">
        <f t="shared" si="8"/>
        <v>106565.58483508538</v>
      </c>
      <c r="L104" s="164">
        <f t="shared" si="8"/>
        <v>106565.58483508538</v>
      </c>
      <c r="M104" s="164">
        <f t="shared" si="8"/>
        <v>106565.58483508538</v>
      </c>
      <c r="N104" s="164">
        <f t="shared" si="8"/>
        <v>196968.33028050419</v>
      </c>
      <c r="O104" s="164">
        <f t="shared" si="8"/>
        <v>196968.33028050419</v>
      </c>
      <c r="P104" s="164">
        <f t="shared" si="8"/>
        <v>196968.33028050419</v>
      </c>
      <c r="Q104" s="164">
        <f t="shared" si="8"/>
        <v>196968.33028050419</v>
      </c>
      <c r="R104" s="164">
        <f t="shared" si="8"/>
        <v>280937.64876857365</v>
      </c>
      <c r="S104" s="164">
        <f t="shared" si="8"/>
        <v>311454.96515974007</v>
      </c>
      <c r="T104" s="164">
        <f t="shared" si="8"/>
        <v>384237.41953091673</v>
      </c>
      <c r="U104" s="164">
        <f t="shared" si="8"/>
        <v>384237.41953091673</v>
      </c>
      <c r="V104" s="164">
        <f t="shared" si="8"/>
        <v>384237.41953091673</v>
      </c>
      <c r="W104" s="164">
        <f t="shared" si="8"/>
        <v>384237.41953091673</v>
      </c>
      <c r="X104" s="164">
        <f t="shared" si="8"/>
        <v>384237.41953091673</v>
      </c>
      <c r="Y104" s="164">
        <f t="shared" si="8"/>
        <v>471587.28029000008</v>
      </c>
      <c r="Z104" s="164">
        <f t="shared" si="8"/>
        <v>471587.28029000008</v>
      </c>
      <c r="AA104" s="164">
        <f t="shared" si="8"/>
        <v>471587.28029000008</v>
      </c>
      <c r="AB104" s="165">
        <f t="shared" si="8"/>
        <v>471587.28029000008</v>
      </c>
    </row>
    <row r="105" spans="1:28" x14ac:dyDescent="0.25">
      <c r="A105" s="101"/>
      <c r="B105" s="63"/>
      <c r="C105" s="63"/>
      <c r="D105" s="4" t="s">
        <v>13</v>
      </c>
      <c r="E105" s="70" t="s">
        <v>8</v>
      </c>
      <c r="F105" s="3"/>
      <c r="G105" s="3"/>
      <c r="H105" s="3"/>
      <c r="I105" s="164">
        <v>106565.58483508538</v>
      </c>
      <c r="J105" s="164">
        <v>106565.58483508538</v>
      </c>
      <c r="K105" s="164">
        <v>106565.58483508538</v>
      </c>
      <c r="L105" s="164">
        <v>106565.58483508538</v>
      </c>
      <c r="M105" s="164">
        <v>106565.58483508538</v>
      </c>
      <c r="N105" s="164">
        <v>196968.33028050419</v>
      </c>
      <c r="O105" s="164">
        <v>196968.33028050419</v>
      </c>
      <c r="P105" s="164">
        <v>196968.33028050419</v>
      </c>
      <c r="Q105" s="164">
        <v>196968.33028050419</v>
      </c>
      <c r="R105" s="164">
        <v>280937.64876857365</v>
      </c>
      <c r="S105" s="164">
        <v>311454.96515974007</v>
      </c>
      <c r="T105" s="164">
        <v>384237.41953091673</v>
      </c>
      <c r="U105" s="164">
        <v>384237.41953091673</v>
      </c>
      <c r="V105" s="164">
        <v>384237.41953091673</v>
      </c>
      <c r="W105" s="164">
        <v>384237.41953091673</v>
      </c>
      <c r="X105" s="164">
        <v>384237.41953091673</v>
      </c>
      <c r="Y105" s="164">
        <v>471587.28029000008</v>
      </c>
      <c r="Z105" s="164">
        <v>471587.28029000008</v>
      </c>
      <c r="AA105" s="164">
        <v>471587.28029000008</v>
      </c>
      <c r="AB105" s="165">
        <v>471587.28029000008</v>
      </c>
    </row>
    <row r="106" spans="1:28" x14ac:dyDescent="0.25">
      <c r="A106" s="117"/>
      <c r="B106" s="90"/>
      <c r="C106" s="90"/>
      <c r="D106" s="89" t="s">
        <v>13</v>
      </c>
      <c r="E106" s="126" t="s">
        <v>9</v>
      </c>
      <c r="F106" s="89"/>
      <c r="G106" s="89"/>
      <c r="H106" s="89"/>
      <c r="I106" s="166">
        <f>I105</f>
        <v>106565.58483508538</v>
      </c>
      <c r="J106" s="166">
        <f t="shared" ref="J106:AB106" si="9">J105</f>
        <v>106565.58483508538</v>
      </c>
      <c r="K106" s="166">
        <f t="shared" si="9"/>
        <v>106565.58483508538</v>
      </c>
      <c r="L106" s="166">
        <f t="shared" si="9"/>
        <v>106565.58483508538</v>
      </c>
      <c r="M106" s="166">
        <f t="shared" si="9"/>
        <v>106565.58483508538</v>
      </c>
      <c r="N106" s="166">
        <f t="shared" si="9"/>
        <v>196968.33028050419</v>
      </c>
      <c r="O106" s="166">
        <f t="shared" si="9"/>
        <v>196968.33028050419</v>
      </c>
      <c r="P106" s="166">
        <f t="shared" si="9"/>
        <v>196968.33028050419</v>
      </c>
      <c r="Q106" s="166">
        <f t="shared" si="9"/>
        <v>196968.33028050419</v>
      </c>
      <c r="R106" s="166">
        <f t="shared" si="9"/>
        <v>280937.64876857365</v>
      </c>
      <c r="S106" s="166">
        <f t="shared" si="9"/>
        <v>311454.96515974007</v>
      </c>
      <c r="T106" s="166">
        <f t="shared" si="9"/>
        <v>384237.41953091673</v>
      </c>
      <c r="U106" s="166">
        <f t="shared" si="9"/>
        <v>384237.41953091673</v>
      </c>
      <c r="V106" s="166">
        <f t="shared" si="9"/>
        <v>384237.41953091673</v>
      </c>
      <c r="W106" s="166">
        <f t="shared" si="9"/>
        <v>384237.41953091673</v>
      </c>
      <c r="X106" s="166">
        <f t="shared" si="9"/>
        <v>384237.41953091673</v>
      </c>
      <c r="Y106" s="166">
        <f t="shared" si="9"/>
        <v>471587.28029000008</v>
      </c>
      <c r="Z106" s="166">
        <f t="shared" si="9"/>
        <v>471587.28029000008</v>
      </c>
      <c r="AA106" s="166">
        <f t="shared" si="9"/>
        <v>471587.28029000008</v>
      </c>
      <c r="AB106" s="167">
        <f t="shared" si="9"/>
        <v>471587.28029000008</v>
      </c>
    </row>
    <row r="107" spans="1:28" x14ac:dyDescent="0.25">
      <c r="A107" s="101"/>
      <c r="B107" s="63"/>
      <c r="C107" s="63" t="s">
        <v>22</v>
      </c>
      <c r="D107" s="4"/>
      <c r="E107" s="7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102"/>
    </row>
    <row r="108" spans="1:28" x14ac:dyDescent="0.25">
      <c r="A108" s="101"/>
      <c r="B108" s="63"/>
      <c r="C108" s="63"/>
      <c r="D108" s="4" t="s">
        <v>13</v>
      </c>
      <c r="E108" s="70" t="s">
        <v>7</v>
      </c>
      <c r="F108" s="4"/>
      <c r="G108" s="4"/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102">
        <v>0</v>
      </c>
    </row>
    <row r="109" spans="1:28" x14ac:dyDescent="0.25">
      <c r="A109" s="101"/>
      <c r="B109" s="63"/>
      <c r="C109" s="63"/>
      <c r="D109" s="4" t="s">
        <v>13</v>
      </c>
      <c r="E109" s="70" t="s">
        <v>8</v>
      </c>
      <c r="F109" s="4"/>
      <c r="G109" s="4"/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102">
        <v>0</v>
      </c>
    </row>
    <row r="110" spans="1:28" x14ac:dyDescent="0.25">
      <c r="A110" s="101"/>
      <c r="B110" s="63"/>
      <c r="C110" s="63"/>
      <c r="D110" s="4" t="s">
        <v>13</v>
      </c>
      <c r="E110" s="70" t="s">
        <v>9</v>
      </c>
      <c r="F110" s="4"/>
      <c r="G110" s="4"/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102">
        <v>0</v>
      </c>
    </row>
    <row r="111" spans="1:28" x14ac:dyDescent="0.25">
      <c r="A111" s="101"/>
      <c r="B111" s="63"/>
      <c r="C111" s="63"/>
      <c r="D111" s="4"/>
      <c r="E111" s="7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102"/>
    </row>
    <row r="112" spans="1:28" ht="15.75" thickBot="1" x14ac:dyDescent="0.3">
      <c r="A112" s="110" t="s">
        <v>261</v>
      </c>
      <c r="B112" s="82" t="s">
        <v>1</v>
      </c>
      <c r="C112" s="82" t="s">
        <v>2</v>
      </c>
      <c r="D112" s="82" t="s">
        <v>3</v>
      </c>
      <c r="E112" s="86" t="s">
        <v>4</v>
      </c>
      <c r="F112" s="82">
        <v>2028</v>
      </c>
      <c r="G112" s="82">
        <v>2029</v>
      </c>
      <c r="H112" s="82">
        <v>2030</v>
      </c>
      <c r="I112" s="82">
        <v>2031</v>
      </c>
      <c r="J112" s="82">
        <v>2032</v>
      </c>
      <c r="K112" s="82">
        <v>2033</v>
      </c>
      <c r="L112" s="82">
        <v>2034</v>
      </c>
      <c r="M112" s="82">
        <v>2035</v>
      </c>
      <c r="N112" s="82">
        <v>2036</v>
      </c>
      <c r="O112" s="82">
        <v>2037</v>
      </c>
      <c r="P112" s="82">
        <v>2038</v>
      </c>
      <c r="Q112" s="82">
        <v>2039</v>
      </c>
      <c r="R112" s="82">
        <v>2040</v>
      </c>
      <c r="S112" s="82">
        <v>2041</v>
      </c>
      <c r="T112" s="82">
        <v>2042</v>
      </c>
      <c r="U112" s="82">
        <v>2043</v>
      </c>
      <c r="V112" s="82">
        <v>2044</v>
      </c>
      <c r="W112" s="82">
        <v>2045</v>
      </c>
      <c r="X112" s="82">
        <v>2046</v>
      </c>
      <c r="Y112" s="82">
        <v>2047</v>
      </c>
      <c r="Z112" s="82">
        <v>2048</v>
      </c>
      <c r="AA112" s="82">
        <v>2049</v>
      </c>
      <c r="AB112" s="111">
        <v>2050</v>
      </c>
    </row>
    <row r="113" spans="1:28" x14ac:dyDescent="0.25">
      <c r="A113" s="101"/>
      <c r="B113" s="63"/>
      <c r="C113" s="63" t="s">
        <v>5</v>
      </c>
      <c r="D113" s="4"/>
      <c r="E113" s="7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102"/>
    </row>
    <row r="114" spans="1:28" x14ac:dyDescent="0.25">
      <c r="A114" s="101"/>
      <c r="B114" s="63"/>
      <c r="C114" s="63"/>
      <c r="D114" s="4" t="s">
        <v>6</v>
      </c>
      <c r="E114" s="70" t="s">
        <v>7</v>
      </c>
      <c r="F114" s="3">
        <v>35.759930966375371</v>
      </c>
      <c r="G114" s="3">
        <v>26.819948224781523</v>
      </c>
      <c r="H114" s="3">
        <v>26.819948224781523</v>
      </c>
      <c r="I114" s="3"/>
      <c r="J114" s="3"/>
      <c r="K114" s="3">
        <v>49.379751777633793</v>
      </c>
      <c r="L114" s="3">
        <v>37.034813833225343</v>
      </c>
      <c r="M114" s="3">
        <v>37.034813833225343</v>
      </c>
      <c r="N114" s="3"/>
      <c r="O114" s="3">
        <v>42.694772887593288</v>
      </c>
      <c r="P114" s="3">
        <v>32.021079665694963</v>
      </c>
      <c r="Q114" s="3">
        <v>32.021079665694963</v>
      </c>
      <c r="R114" s="3"/>
      <c r="S114" s="3"/>
      <c r="T114" s="3"/>
      <c r="U114" s="3"/>
      <c r="V114" s="3">
        <v>39.037781950028211</v>
      </c>
      <c r="W114" s="3">
        <v>29.278336462521153</v>
      </c>
      <c r="X114" s="3">
        <v>29.278336462521153</v>
      </c>
      <c r="Y114" s="3"/>
      <c r="Z114" s="3"/>
      <c r="AA114" s="3"/>
      <c r="AB114" s="104"/>
    </row>
    <row r="115" spans="1:28" x14ac:dyDescent="0.25">
      <c r="A115" s="101"/>
      <c r="B115" s="63"/>
      <c r="C115" s="63"/>
      <c r="D115" s="4" t="s">
        <v>6</v>
      </c>
      <c r="E115" s="70" t="s">
        <v>8</v>
      </c>
      <c r="F115" s="3">
        <v>42.070507019265143</v>
      </c>
      <c r="G115" s="3">
        <v>31.552880264448852</v>
      </c>
      <c r="H115" s="3">
        <v>31.552880264448852</v>
      </c>
      <c r="I115" s="3"/>
      <c r="J115" s="3"/>
      <c r="K115" s="3">
        <v>60.009006685165829</v>
      </c>
      <c r="L115" s="3">
        <v>45.006755013874368</v>
      </c>
      <c r="M115" s="3">
        <v>45.006755013874368</v>
      </c>
      <c r="N115" s="3"/>
      <c r="O115" s="3">
        <v>53.732086736142811</v>
      </c>
      <c r="P115" s="3">
        <v>40.29906505210711</v>
      </c>
      <c r="Q115" s="3">
        <v>40.29906505210711</v>
      </c>
      <c r="R115" s="3"/>
      <c r="S115" s="3"/>
      <c r="T115" s="3"/>
      <c r="U115" s="3"/>
      <c r="V115" s="3">
        <v>51.158178958054471</v>
      </c>
      <c r="W115" s="3">
        <v>38.368634218540848</v>
      </c>
      <c r="X115" s="3">
        <v>38.368634218540848</v>
      </c>
      <c r="Y115" s="3"/>
      <c r="Z115" s="3"/>
      <c r="AA115" s="3"/>
      <c r="AB115" s="104"/>
    </row>
    <row r="116" spans="1:28" x14ac:dyDescent="0.25">
      <c r="A116" s="117"/>
      <c r="B116" s="90"/>
      <c r="C116" s="90"/>
      <c r="D116" s="89" t="s">
        <v>6</v>
      </c>
      <c r="E116" s="126" t="s">
        <v>9</v>
      </c>
      <c r="F116" s="91">
        <v>56.79518447600794</v>
      </c>
      <c r="G116" s="91">
        <v>42.596388357005956</v>
      </c>
      <c r="H116" s="91">
        <v>42.596388357005956</v>
      </c>
      <c r="I116" s="91"/>
      <c r="J116" s="91"/>
      <c r="K116" s="91">
        <v>86.183147898908388</v>
      </c>
      <c r="L116" s="91">
        <v>64.637360924181294</v>
      </c>
      <c r="M116" s="91">
        <v>64.637360924181294</v>
      </c>
      <c r="N116" s="91"/>
      <c r="O116" s="91">
        <v>82.24298990225941</v>
      </c>
      <c r="P116" s="91">
        <v>61.68224242669455</v>
      </c>
      <c r="Q116" s="91">
        <v>61.68224242669455</v>
      </c>
      <c r="R116" s="91"/>
      <c r="S116" s="91"/>
      <c r="T116" s="91"/>
      <c r="U116" s="91"/>
      <c r="V116" s="91">
        <v>84.326668612177727</v>
      </c>
      <c r="W116" s="91">
        <v>63.245001459133285</v>
      </c>
      <c r="X116" s="91">
        <v>63.245001459133285</v>
      </c>
      <c r="Y116" s="91"/>
      <c r="Z116" s="91"/>
      <c r="AA116" s="91"/>
      <c r="AB116" s="118"/>
    </row>
    <row r="117" spans="1:28" x14ac:dyDescent="0.25">
      <c r="A117" s="101"/>
      <c r="B117" s="63"/>
      <c r="C117" s="63" t="s">
        <v>10</v>
      </c>
      <c r="D117" s="4"/>
      <c r="E117" s="7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104"/>
    </row>
    <row r="118" spans="1:28" x14ac:dyDescent="0.25">
      <c r="A118" s="101"/>
      <c r="B118" s="63"/>
      <c r="C118" s="63"/>
      <c r="D118" s="4" t="s">
        <v>11</v>
      </c>
      <c r="E118" s="70" t="s">
        <v>7</v>
      </c>
      <c r="F118" s="3"/>
      <c r="G118" s="3"/>
      <c r="H118" s="3"/>
      <c r="I118" s="3">
        <v>8.2349922337172288</v>
      </c>
      <c r="J118" s="3">
        <v>8.2349922337172288</v>
      </c>
      <c r="K118" s="3">
        <v>8.2349922337172288</v>
      </c>
      <c r="L118" s="3">
        <v>8.2349922337172288</v>
      </c>
      <c r="M118" s="3">
        <v>8.2349922337172288</v>
      </c>
      <c r="N118" s="3">
        <v>18.002214308701031</v>
      </c>
      <c r="O118" s="3">
        <v>18.002214308701031</v>
      </c>
      <c r="P118" s="3">
        <v>18.002214308701031</v>
      </c>
      <c r="Q118" s="3">
        <v>18.002214308701031</v>
      </c>
      <c r="R118" s="3">
        <v>27.017376258555277</v>
      </c>
      <c r="S118" s="3">
        <v>27.017376258555277</v>
      </c>
      <c r="T118" s="3">
        <v>27.017376258555277</v>
      </c>
      <c r="U118" s="3">
        <v>27.017376258555277</v>
      </c>
      <c r="V118" s="3">
        <v>27.017376258555277</v>
      </c>
      <c r="W118" s="3">
        <v>27.017376258555277</v>
      </c>
      <c r="X118" s="3">
        <v>27.017376258555277</v>
      </c>
      <c r="Y118" s="3">
        <v>35.621126727933451</v>
      </c>
      <c r="Z118" s="3">
        <v>35.621126727933451</v>
      </c>
      <c r="AA118" s="3">
        <v>35.621126727933451</v>
      </c>
      <c r="AB118" s="104">
        <v>35.621126727933451</v>
      </c>
    </row>
    <row r="119" spans="1:28" x14ac:dyDescent="0.25">
      <c r="A119" s="101"/>
      <c r="B119" s="63"/>
      <c r="C119" s="63"/>
      <c r="D119" s="4" t="s">
        <v>11</v>
      </c>
      <c r="E119" s="70" t="s">
        <v>8</v>
      </c>
      <c r="F119" s="3"/>
      <c r="G119" s="3"/>
      <c r="H119" s="3"/>
      <c r="I119" s="3">
        <v>8.9449320396673286</v>
      </c>
      <c r="J119" s="3">
        <v>8.9449320396673286</v>
      </c>
      <c r="K119" s="3">
        <v>8.9449320396673286</v>
      </c>
      <c r="L119" s="3">
        <v>8.9449320396673286</v>
      </c>
      <c r="M119" s="3">
        <v>8.9449320396673286</v>
      </c>
      <c r="N119" s="3">
        <v>19.907945291748486</v>
      </c>
      <c r="O119" s="3">
        <v>19.907945291748486</v>
      </c>
      <c r="P119" s="3">
        <v>19.907945291748486</v>
      </c>
      <c r="Q119" s="3">
        <v>19.907945291748486</v>
      </c>
      <c r="R119" s="3">
        <v>30.164805049564549</v>
      </c>
      <c r="S119" s="3">
        <v>30.164805049564549</v>
      </c>
      <c r="T119" s="3">
        <v>30.164805049564549</v>
      </c>
      <c r="U119" s="3">
        <v>30.164805049564549</v>
      </c>
      <c r="V119" s="3">
        <v>30.164805049564549</v>
      </c>
      <c r="W119" s="3">
        <v>30.164805049564549</v>
      </c>
      <c r="X119" s="3">
        <v>30.164805049564549</v>
      </c>
      <c r="Y119" s="3">
        <v>40.132100182345681</v>
      </c>
      <c r="Z119" s="3">
        <v>40.132100182345681</v>
      </c>
      <c r="AA119" s="3">
        <v>40.132100182345681</v>
      </c>
      <c r="AB119" s="104">
        <v>40.132100182345681</v>
      </c>
    </row>
    <row r="120" spans="1:28" x14ac:dyDescent="0.25">
      <c r="A120" s="117"/>
      <c r="B120" s="90"/>
      <c r="C120" s="90"/>
      <c r="D120" s="89" t="s">
        <v>11</v>
      </c>
      <c r="E120" s="126" t="s">
        <v>9</v>
      </c>
      <c r="F120" s="91"/>
      <c r="G120" s="91"/>
      <c r="H120" s="91"/>
      <c r="I120" s="91">
        <v>10.601458253550895</v>
      </c>
      <c r="J120" s="91">
        <v>10.601458253550895</v>
      </c>
      <c r="K120" s="91">
        <v>10.601458253550895</v>
      </c>
      <c r="L120" s="91">
        <v>10.601458253550895</v>
      </c>
      <c r="M120" s="91">
        <v>10.601458253550895</v>
      </c>
      <c r="N120" s="91">
        <v>24.509062392178087</v>
      </c>
      <c r="O120" s="91">
        <v>24.509062392178087</v>
      </c>
      <c r="P120" s="91">
        <v>24.509062392178087</v>
      </c>
      <c r="Q120" s="91">
        <v>24.509062392178087</v>
      </c>
      <c r="R120" s="91">
        <v>37.97339875618227</v>
      </c>
      <c r="S120" s="91">
        <v>37.97339875618227</v>
      </c>
      <c r="T120" s="91">
        <v>37.97339875618227</v>
      </c>
      <c r="U120" s="91">
        <v>37.97339875618227</v>
      </c>
      <c r="V120" s="91">
        <v>37.97339875618227</v>
      </c>
      <c r="W120" s="91">
        <v>37.97339875618227</v>
      </c>
      <c r="X120" s="91">
        <v>37.97339875618227</v>
      </c>
      <c r="Y120" s="91">
        <v>51.672148975052266</v>
      </c>
      <c r="Z120" s="91">
        <v>51.672148975052266</v>
      </c>
      <c r="AA120" s="91">
        <v>51.672148975052266</v>
      </c>
      <c r="AB120" s="118">
        <v>51.672148975052266</v>
      </c>
    </row>
    <row r="121" spans="1:28" x14ac:dyDescent="0.25">
      <c r="A121" s="101"/>
      <c r="B121" s="63"/>
      <c r="C121" s="63" t="s">
        <v>20</v>
      </c>
      <c r="D121" s="4"/>
      <c r="E121" s="70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104"/>
    </row>
    <row r="122" spans="1:28" x14ac:dyDescent="0.25">
      <c r="A122" s="101"/>
      <c r="B122" s="63"/>
      <c r="C122" s="63"/>
      <c r="D122" s="4" t="s">
        <v>11</v>
      </c>
      <c r="E122" s="70" t="s">
        <v>7</v>
      </c>
      <c r="F122" s="3"/>
      <c r="G122" s="3"/>
      <c r="H122" s="3"/>
      <c r="I122" s="3">
        <v>5.3614131517416794</v>
      </c>
      <c r="J122" s="3">
        <v>5.3614131517416794</v>
      </c>
      <c r="K122" s="3">
        <v>5.3614131517416794</v>
      </c>
      <c r="L122" s="3">
        <v>5.3614131517416794</v>
      </c>
      <c r="M122" s="3">
        <v>5.3614131517416794</v>
      </c>
      <c r="N122" s="3">
        <v>6.1941283929161504</v>
      </c>
      <c r="O122" s="3">
        <v>6.1941283929161504</v>
      </c>
      <c r="P122" s="3">
        <v>6.1941283929161504</v>
      </c>
      <c r="Q122" s="3">
        <v>6.1941283929161504</v>
      </c>
      <c r="R122" s="3">
        <v>6.9675843749494959</v>
      </c>
      <c r="S122" s="3">
        <v>6.9675843749494959</v>
      </c>
      <c r="T122" s="3">
        <v>6.9675843749494959</v>
      </c>
      <c r="U122" s="3">
        <v>6.9675843749494959</v>
      </c>
      <c r="V122" s="3">
        <v>6.9675843749494959</v>
      </c>
      <c r="W122" s="3">
        <v>6.9675843749494959</v>
      </c>
      <c r="X122" s="3">
        <v>6.9675843749494959</v>
      </c>
      <c r="Y122" s="3">
        <v>7.7721781973827886</v>
      </c>
      <c r="Z122" s="3">
        <v>7.7721781973827886</v>
      </c>
      <c r="AA122" s="3">
        <v>7.7721781973827886</v>
      </c>
      <c r="AB122" s="104">
        <v>7.7721781973827886</v>
      </c>
    </row>
    <row r="123" spans="1:28" x14ac:dyDescent="0.25">
      <c r="A123" s="101"/>
      <c r="B123" s="63"/>
      <c r="C123" s="63"/>
      <c r="D123" s="4" t="s">
        <v>11</v>
      </c>
      <c r="E123" s="70" t="s">
        <v>8</v>
      </c>
      <c r="F123" s="3"/>
      <c r="G123" s="3"/>
      <c r="H123" s="3"/>
      <c r="I123" s="3">
        <v>6.3075448844019766</v>
      </c>
      <c r="J123" s="3">
        <v>6.3075448844019766</v>
      </c>
      <c r="K123" s="3">
        <v>6.3075448844019766</v>
      </c>
      <c r="L123" s="3">
        <v>6.3075448844019766</v>
      </c>
      <c r="M123" s="3">
        <v>6.3075448844019766</v>
      </c>
      <c r="N123" s="3">
        <v>7.2872098740190001</v>
      </c>
      <c r="O123" s="3">
        <v>7.2872098740190001</v>
      </c>
      <c r="P123" s="3">
        <v>7.2872098740190001</v>
      </c>
      <c r="Q123" s="3">
        <v>7.2872098740190001</v>
      </c>
      <c r="R123" s="3">
        <v>8.197158088175879</v>
      </c>
      <c r="S123" s="3">
        <v>8.197158088175879</v>
      </c>
      <c r="T123" s="3">
        <v>8.197158088175879</v>
      </c>
      <c r="U123" s="3">
        <v>8.197158088175879</v>
      </c>
      <c r="V123" s="3">
        <v>8.197158088175879</v>
      </c>
      <c r="W123" s="3">
        <v>8.197158088175879</v>
      </c>
      <c r="X123" s="3">
        <v>8.197158088175879</v>
      </c>
      <c r="Y123" s="3">
        <v>9.1437390557444562</v>
      </c>
      <c r="Z123" s="3">
        <v>9.1437390557444562</v>
      </c>
      <c r="AA123" s="3">
        <v>9.1437390557444562</v>
      </c>
      <c r="AB123" s="104">
        <v>9.1437390557444562</v>
      </c>
    </row>
    <row r="124" spans="1:28" x14ac:dyDescent="0.25">
      <c r="A124" s="117"/>
      <c r="B124" s="90"/>
      <c r="C124" s="90"/>
      <c r="D124" s="89" t="s">
        <v>11</v>
      </c>
      <c r="E124" s="126" t="s">
        <v>9</v>
      </c>
      <c r="F124" s="91"/>
      <c r="G124" s="91"/>
      <c r="H124" s="91"/>
      <c r="I124" s="91">
        <v>8.5151855939426682</v>
      </c>
      <c r="J124" s="91">
        <v>8.5151855939426682</v>
      </c>
      <c r="K124" s="91">
        <v>8.5151855939426682</v>
      </c>
      <c r="L124" s="91">
        <v>8.5151855939426682</v>
      </c>
      <c r="M124" s="91">
        <v>8.5151855939426682</v>
      </c>
      <c r="N124" s="91">
        <v>9.8377333299256513</v>
      </c>
      <c r="O124" s="91">
        <v>9.8377333299256513</v>
      </c>
      <c r="P124" s="91">
        <v>9.8377333299256513</v>
      </c>
      <c r="Q124" s="91">
        <v>9.8377333299256513</v>
      </c>
      <c r="R124" s="91">
        <v>11.066163419037437</v>
      </c>
      <c r="S124" s="91">
        <v>11.066163419037437</v>
      </c>
      <c r="T124" s="91">
        <v>11.066163419037437</v>
      </c>
      <c r="U124" s="91">
        <v>11.066163419037437</v>
      </c>
      <c r="V124" s="91">
        <v>11.066163419037437</v>
      </c>
      <c r="W124" s="91">
        <v>11.066163419037437</v>
      </c>
      <c r="X124" s="91">
        <v>11.066163419037437</v>
      </c>
      <c r="Y124" s="91">
        <v>12.344047725255018</v>
      </c>
      <c r="Z124" s="91">
        <v>12.344047725255018</v>
      </c>
      <c r="AA124" s="91">
        <v>12.344047725255018</v>
      </c>
      <c r="AB124" s="118">
        <v>12.344047725255018</v>
      </c>
    </row>
    <row r="125" spans="1:28" x14ac:dyDescent="0.25">
      <c r="A125" s="101"/>
      <c r="B125" s="63"/>
      <c r="C125" s="63" t="s">
        <v>12</v>
      </c>
      <c r="D125" s="4"/>
      <c r="E125" s="7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104"/>
    </row>
    <row r="126" spans="1:28" x14ac:dyDescent="0.25">
      <c r="A126" s="101"/>
      <c r="B126" s="63"/>
      <c r="C126" s="63"/>
      <c r="D126" s="4" t="s">
        <v>13</v>
      </c>
      <c r="E126" s="70" t="s">
        <v>7</v>
      </c>
      <c r="F126" s="3"/>
      <c r="G126" s="3"/>
      <c r="H126" s="3"/>
      <c r="I126" s="164">
        <v>61078.257105909404</v>
      </c>
      <c r="J126" s="164">
        <v>61078.257105909404</v>
      </c>
      <c r="K126" s="164">
        <v>61078.257105909404</v>
      </c>
      <c r="L126" s="164">
        <v>61078.257105909404</v>
      </c>
      <c r="M126" s="164">
        <v>61078.257105909404</v>
      </c>
      <c r="N126" s="164">
        <v>151481.00255132822</v>
      </c>
      <c r="O126" s="164">
        <v>151481.00255132822</v>
      </c>
      <c r="P126" s="164">
        <v>151481.00255132822</v>
      </c>
      <c r="Q126" s="164">
        <v>151481.00255132822</v>
      </c>
      <c r="R126" s="164">
        <v>235450.32103939768</v>
      </c>
      <c r="S126" s="164">
        <v>235450.32103939768</v>
      </c>
      <c r="T126" s="164">
        <v>235450.32103939768</v>
      </c>
      <c r="U126" s="164">
        <v>235450.32103939768</v>
      </c>
      <c r="V126" s="164">
        <v>235450.32103939768</v>
      </c>
      <c r="W126" s="164">
        <v>235450.32103939768</v>
      </c>
      <c r="X126" s="164">
        <v>235450.32103939768</v>
      </c>
      <c r="Y126" s="164">
        <v>322800.18179848103</v>
      </c>
      <c r="Z126" s="164">
        <v>322800.18179848103</v>
      </c>
      <c r="AA126" s="164">
        <v>322800.18179848103</v>
      </c>
      <c r="AB126" s="165">
        <v>322800.18179848103</v>
      </c>
    </row>
    <row r="127" spans="1:28" x14ac:dyDescent="0.25">
      <c r="A127" s="101"/>
      <c r="B127" s="63"/>
      <c r="C127" s="63"/>
      <c r="D127" s="4" t="s">
        <v>13</v>
      </c>
      <c r="E127" s="70" t="s">
        <v>8</v>
      </c>
      <c r="F127" s="3"/>
      <c r="G127" s="3"/>
      <c r="H127" s="3"/>
      <c r="I127" s="164">
        <v>61078.257105909404</v>
      </c>
      <c r="J127" s="164">
        <v>61078.257105909404</v>
      </c>
      <c r="K127" s="164">
        <v>61078.257105909404</v>
      </c>
      <c r="L127" s="164">
        <v>61078.257105909404</v>
      </c>
      <c r="M127" s="164">
        <v>61078.257105909404</v>
      </c>
      <c r="N127" s="164">
        <v>151481.00255132822</v>
      </c>
      <c r="O127" s="164">
        <v>151481.00255132822</v>
      </c>
      <c r="P127" s="164">
        <v>151481.00255132822</v>
      </c>
      <c r="Q127" s="164">
        <v>151481.00255132822</v>
      </c>
      <c r="R127" s="164">
        <v>235450.32103939768</v>
      </c>
      <c r="S127" s="164">
        <v>235450.32103939768</v>
      </c>
      <c r="T127" s="164">
        <v>235450.32103939768</v>
      </c>
      <c r="U127" s="164">
        <v>235450.32103939768</v>
      </c>
      <c r="V127" s="164">
        <v>235450.32103939768</v>
      </c>
      <c r="W127" s="164">
        <v>235450.32103939768</v>
      </c>
      <c r="X127" s="164">
        <v>235450.32103939768</v>
      </c>
      <c r="Y127" s="164">
        <v>322800.18179848103</v>
      </c>
      <c r="Z127" s="164">
        <v>322800.18179848103</v>
      </c>
      <c r="AA127" s="164">
        <v>322800.18179848103</v>
      </c>
      <c r="AB127" s="165">
        <v>322800.18179848103</v>
      </c>
    </row>
    <row r="128" spans="1:28" x14ac:dyDescent="0.25">
      <c r="A128" s="117"/>
      <c r="B128" s="90"/>
      <c r="C128" s="90"/>
      <c r="D128" s="89" t="s">
        <v>13</v>
      </c>
      <c r="E128" s="126" t="s">
        <v>9</v>
      </c>
      <c r="F128" s="89"/>
      <c r="G128" s="89"/>
      <c r="H128" s="89"/>
      <c r="I128" s="166">
        <v>61078.257105909404</v>
      </c>
      <c r="J128" s="166">
        <v>61078.257105909404</v>
      </c>
      <c r="K128" s="166">
        <v>61078.257105909404</v>
      </c>
      <c r="L128" s="166">
        <v>61078.257105909404</v>
      </c>
      <c r="M128" s="166">
        <v>61078.257105909404</v>
      </c>
      <c r="N128" s="166">
        <v>151481.00255132822</v>
      </c>
      <c r="O128" s="166">
        <v>151481.00255132822</v>
      </c>
      <c r="P128" s="166">
        <v>151481.00255132822</v>
      </c>
      <c r="Q128" s="166">
        <v>151481.00255132822</v>
      </c>
      <c r="R128" s="166">
        <v>235450.32103939768</v>
      </c>
      <c r="S128" s="166">
        <v>235450.32103939768</v>
      </c>
      <c r="T128" s="166">
        <v>235450.32103939768</v>
      </c>
      <c r="U128" s="166">
        <v>235450.32103939768</v>
      </c>
      <c r="V128" s="166">
        <v>235450.32103939768</v>
      </c>
      <c r="W128" s="166">
        <v>235450.32103939768</v>
      </c>
      <c r="X128" s="166">
        <v>235450.32103939768</v>
      </c>
      <c r="Y128" s="166">
        <v>322800.18179848103</v>
      </c>
      <c r="Z128" s="166">
        <v>322800.18179848103</v>
      </c>
      <c r="AA128" s="166">
        <v>322800.18179848103</v>
      </c>
      <c r="AB128" s="167">
        <v>322800.18179848103</v>
      </c>
    </row>
    <row r="129" spans="1:28" x14ac:dyDescent="0.25">
      <c r="A129" s="101"/>
      <c r="B129" s="63"/>
      <c r="C129" s="63" t="s">
        <v>22</v>
      </c>
      <c r="D129" s="4"/>
      <c r="E129" s="70"/>
      <c r="F129" s="4"/>
      <c r="G129" s="4"/>
      <c r="H129" s="4"/>
      <c r="I129" s="4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68"/>
    </row>
    <row r="130" spans="1:28" x14ac:dyDescent="0.25">
      <c r="A130" s="101"/>
      <c r="B130" s="63"/>
      <c r="C130" s="63"/>
      <c r="D130" s="4" t="s">
        <v>13</v>
      </c>
      <c r="E130" s="70" t="s">
        <v>7</v>
      </c>
      <c r="F130" s="4"/>
      <c r="G130" s="4"/>
      <c r="H130" s="4"/>
      <c r="I130" s="158">
        <v>327736.98934878217</v>
      </c>
      <c r="J130" s="158">
        <v>327736.98934878217</v>
      </c>
      <c r="K130" s="158">
        <v>327736.98934878217</v>
      </c>
      <c r="L130" s="158">
        <v>327736.98934878217</v>
      </c>
      <c r="M130" s="158">
        <v>327736.98934878217</v>
      </c>
      <c r="N130" s="158">
        <v>327736.98934878217</v>
      </c>
      <c r="O130" s="158">
        <v>327736.98934878217</v>
      </c>
      <c r="P130" s="158">
        <v>327736.98934878217</v>
      </c>
      <c r="Q130" s="158">
        <v>327736.98934878217</v>
      </c>
      <c r="R130" s="158">
        <v>327736.98934878217</v>
      </c>
      <c r="S130" s="158">
        <v>327736.98934878217</v>
      </c>
      <c r="T130" s="158">
        <v>327736.98934878217</v>
      </c>
      <c r="U130" s="158">
        <v>327736.98934878217</v>
      </c>
      <c r="V130" s="158">
        <v>327736.98934878217</v>
      </c>
      <c r="W130" s="158">
        <v>327736.98934878217</v>
      </c>
      <c r="X130" s="158">
        <v>327736.98934878217</v>
      </c>
      <c r="Y130" s="158">
        <v>327736.98934878217</v>
      </c>
      <c r="Z130" s="158">
        <v>327736.98934878217</v>
      </c>
      <c r="AA130" s="158">
        <v>327736.98934878217</v>
      </c>
      <c r="AB130" s="168">
        <v>327736.98934878217</v>
      </c>
    </row>
    <row r="131" spans="1:28" x14ac:dyDescent="0.25">
      <c r="A131" s="101"/>
      <c r="B131" s="63"/>
      <c r="C131" s="63"/>
      <c r="D131" s="4" t="s">
        <v>13</v>
      </c>
      <c r="E131" s="70" t="s">
        <v>8</v>
      </c>
      <c r="F131" s="4"/>
      <c r="G131" s="4"/>
      <c r="H131" s="4"/>
      <c r="I131" s="158">
        <v>570560.30418447079</v>
      </c>
      <c r="J131" s="158">
        <v>570560.30418447079</v>
      </c>
      <c r="K131" s="158">
        <v>570560.30418447079</v>
      </c>
      <c r="L131" s="158">
        <v>570560.30418447079</v>
      </c>
      <c r="M131" s="158">
        <v>570560.30418447079</v>
      </c>
      <c r="N131" s="158">
        <v>570560.30418447079</v>
      </c>
      <c r="O131" s="158">
        <v>570560.30418447079</v>
      </c>
      <c r="P131" s="158">
        <v>570560.30418447079</v>
      </c>
      <c r="Q131" s="158">
        <v>570560.30418447079</v>
      </c>
      <c r="R131" s="158">
        <v>570560.30418447079</v>
      </c>
      <c r="S131" s="158">
        <v>570560.30418447079</v>
      </c>
      <c r="T131" s="158">
        <v>570560.30418447079</v>
      </c>
      <c r="U131" s="158">
        <v>570560.30418447079</v>
      </c>
      <c r="V131" s="158">
        <v>570560.30418447079</v>
      </c>
      <c r="W131" s="158">
        <v>570560.30418447079</v>
      </c>
      <c r="X131" s="158">
        <v>570560.30418447079</v>
      </c>
      <c r="Y131" s="158">
        <v>570560.30418447079</v>
      </c>
      <c r="Z131" s="158">
        <v>570560.30418447079</v>
      </c>
      <c r="AA131" s="158">
        <v>570560.30418447079</v>
      </c>
      <c r="AB131" s="168">
        <v>570560.30418447079</v>
      </c>
    </row>
    <row r="132" spans="1:28" x14ac:dyDescent="0.25">
      <c r="A132" s="101"/>
      <c r="B132" s="63"/>
      <c r="C132" s="63"/>
      <c r="D132" s="4" t="s">
        <v>13</v>
      </c>
      <c r="E132" s="70" t="s">
        <v>9</v>
      </c>
      <c r="F132" s="4"/>
      <c r="G132" s="4"/>
      <c r="H132" s="4"/>
      <c r="I132" s="158">
        <v>570560.30418447079</v>
      </c>
      <c r="J132" s="158">
        <v>570560.30418447079</v>
      </c>
      <c r="K132" s="158">
        <v>570560.30418447079</v>
      </c>
      <c r="L132" s="158">
        <v>570560.30418447079</v>
      </c>
      <c r="M132" s="158">
        <v>570560.30418447079</v>
      </c>
      <c r="N132" s="158">
        <v>570560.30418447079</v>
      </c>
      <c r="O132" s="158">
        <v>570560.30418447079</v>
      </c>
      <c r="P132" s="158">
        <v>570560.30418447079</v>
      </c>
      <c r="Q132" s="158">
        <v>570560.30418447079</v>
      </c>
      <c r="R132" s="158">
        <v>570560.30418447079</v>
      </c>
      <c r="S132" s="158">
        <v>570560.30418447079</v>
      </c>
      <c r="T132" s="158">
        <v>570560.30418447079</v>
      </c>
      <c r="U132" s="158">
        <v>570560.30418447079</v>
      </c>
      <c r="V132" s="158">
        <v>570560.30418447079</v>
      </c>
      <c r="W132" s="158">
        <v>570560.30418447079</v>
      </c>
      <c r="X132" s="158">
        <v>570560.30418447079</v>
      </c>
      <c r="Y132" s="158">
        <v>570560.30418447079</v>
      </c>
      <c r="Z132" s="158">
        <v>570560.30418447079</v>
      </c>
      <c r="AA132" s="158">
        <v>570560.30418447079</v>
      </c>
      <c r="AB132" s="168">
        <v>570560.30418447079</v>
      </c>
    </row>
    <row r="133" spans="1:28" x14ac:dyDescent="0.25">
      <c r="A133" s="101"/>
      <c r="B133" s="63"/>
      <c r="C133" s="63"/>
      <c r="D133" s="4"/>
      <c r="E133" s="7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102"/>
    </row>
    <row r="134" spans="1:28" ht="15.75" thickBot="1" x14ac:dyDescent="0.3">
      <c r="A134" s="110" t="s">
        <v>262</v>
      </c>
      <c r="B134" s="82" t="s">
        <v>1</v>
      </c>
      <c r="C134" s="82" t="s">
        <v>2</v>
      </c>
      <c r="D134" s="82" t="s">
        <v>3</v>
      </c>
      <c r="E134" s="86" t="s">
        <v>4</v>
      </c>
      <c r="F134" s="82">
        <v>2028</v>
      </c>
      <c r="G134" s="82">
        <v>2029</v>
      </c>
      <c r="H134" s="82">
        <v>2030</v>
      </c>
      <c r="I134" s="82">
        <v>2031</v>
      </c>
      <c r="J134" s="82">
        <v>2032</v>
      </c>
      <c r="K134" s="82">
        <v>2033</v>
      </c>
      <c r="L134" s="82">
        <v>2034</v>
      </c>
      <c r="M134" s="82">
        <v>2035</v>
      </c>
      <c r="N134" s="82">
        <v>2036</v>
      </c>
      <c r="O134" s="82">
        <v>2037</v>
      </c>
      <c r="P134" s="82">
        <v>2038</v>
      </c>
      <c r="Q134" s="82">
        <v>2039</v>
      </c>
      <c r="R134" s="82">
        <v>2040</v>
      </c>
      <c r="S134" s="82">
        <v>2041</v>
      </c>
      <c r="T134" s="82">
        <v>2042</v>
      </c>
      <c r="U134" s="82">
        <v>2043</v>
      </c>
      <c r="V134" s="82">
        <v>2044</v>
      </c>
      <c r="W134" s="82">
        <v>2045</v>
      </c>
      <c r="X134" s="82">
        <v>2046</v>
      </c>
      <c r="Y134" s="82">
        <v>2047</v>
      </c>
      <c r="Z134" s="82">
        <v>2048</v>
      </c>
      <c r="AA134" s="82">
        <v>2049</v>
      </c>
      <c r="AB134" s="111">
        <v>2050</v>
      </c>
    </row>
    <row r="135" spans="1:28" x14ac:dyDescent="0.25">
      <c r="A135" s="101"/>
      <c r="B135" s="63" t="s">
        <v>19</v>
      </c>
      <c r="C135" s="63" t="s">
        <v>5</v>
      </c>
      <c r="D135" s="4"/>
      <c r="E135" s="7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102"/>
    </row>
    <row r="136" spans="1:28" x14ac:dyDescent="0.25">
      <c r="A136" s="101"/>
      <c r="B136" s="63"/>
      <c r="C136" s="63"/>
      <c r="D136" s="4" t="s">
        <v>6</v>
      </c>
      <c r="E136" s="70" t="s">
        <v>7</v>
      </c>
      <c r="F136" s="3">
        <v>60.226882062138436</v>
      </c>
      <c r="G136" s="3">
        <v>45.170161546603822</v>
      </c>
      <c r="H136" s="3">
        <v>45.170161546603822</v>
      </c>
      <c r="I136" s="3"/>
      <c r="J136" s="3"/>
      <c r="K136" s="3">
        <v>49.379751777633793</v>
      </c>
      <c r="L136" s="3">
        <v>37.034813833225343</v>
      </c>
      <c r="M136" s="3">
        <v>37.034813833225343</v>
      </c>
      <c r="N136" s="3"/>
      <c r="O136" s="3">
        <v>42.694772887593288</v>
      </c>
      <c r="P136" s="3">
        <v>54.149998904361382</v>
      </c>
      <c r="Q136" s="3">
        <v>86.407124484242033</v>
      </c>
      <c r="R136" s="3">
        <v>44.938705971160246</v>
      </c>
      <c r="S136" s="3">
        <v>28.342016542160437</v>
      </c>
      <c r="T136" s="3"/>
      <c r="U136" s="3"/>
      <c r="V136" s="3">
        <v>39.037781950028211</v>
      </c>
      <c r="W136" s="3">
        <v>29.278336462521153</v>
      </c>
      <c r="X136" s="3">
        <v>29.278336462521153</v>
      </c>
      <c r="Y136" s="3"/>
      <c r="Z136" s="3"/>
      <c r="AA136" s="3"/>
      <c r="AB136" s="104"/>
    </row>
    <row r="137" spans="1:28" x14ac:dyDescent="0.25">
      <c r="A137" s="101"/>
      <c r="B137" s="63"/>
      <c r="C137" s="63"/>
      <c r="D137" s="4" t="s">
        <v>6</v>
      </c>
      <c r="E137" s="70" t="s">
        <v>8</v>
      </c>
      <c r="F137" s="3">
        <v>70.855155367221698</v>
      </c>
      <c r="G137" s="3">
        <v>53.141366525416267</v>
      </c>
      <c r="H137" s="3">
        <v>53.141366525416267</v>
      </c>
      <c r="I137" s="3"/>
      <c r="J137" s="3"/>
      <c r="K137" s="3">
        <v>60.009006685165829</v>
      </c>
      <c r="L137" s="3">
        <v>45.006755013874368</v>
      </c>
      <c r="M137" s="3">
        <v>45.006755013874368</v>
      </c>
      <c r="N137" s="3"/>
      <c r="O137" s="3">
        <v>53.732086736142811</v>
      </c>
      <c r="P137" s="3">
        <v>68.297465741041009</v>
      </c>
      <c r="Q137" s="3">
        <v>109.37266945096735</v>
      </c>
      <c r="R137" s="3">
        <v>57.054903428320287</v>
      </c>
      <c r="S137" s="3">
        <v>36.05610291161986</v>
      </c>
      <c r="T137" s="3"/>
      <c r="U137" s="3"/>
      <c r="V137" s="3">
        <v>51.158178958054471</v>
      </c>
      <c r="W137" s="3">
        <v>38.368634218540848</v>
      </c>
      <c r="X137" s="3">
        <v>38.368634218540848</v>
      </c>
      <c r="Y137" s="3"/>
      <c r="Z137" s="3"/>
      <c r="AA137" s="3"/>
      <c r="AB137" s="104"/>
    </row>
    <row r="138" spans="1:28" x14ac:dyDescent="0.25">
      <c r="A138" s="117"/>
      <c r="B138" s="90"/>
      <c r="C138" s="90"/>
      <c r="D138" s="89" t="s">
        <v>6</v>
      </c>
      <c r="E138" s="126" t="s">
        <v>9</v>
      </c>
      <c r="F138" s="91">
        <v>95.654459745749293</v>
      </c>
      <c r="G138" s="91">
        <v>71.740844809311966</v>
      </c>
      <c r="H138" s="91">
        <v>71.740844809311966</v>
      </c>
      <c r="I138" s="91"/>
      <c r="J138" s="91"/>
      <c r="K138" s="91">
        <v>86.183147898908388</v>
      </c>
      <c r="L138" s="91">
        <v>64.637360924181294</v>
      </c>
      <c r="M138" s="91">
        <v>64.637360924181294</v>
      </c>
      <c r="N138" s="91"/>
      <c r="O138" s="91">
        <v>82.24298990225941</v>
      </c>
      <c r="P138" s="91">
        <v>104.97873833741708</v>
      </c>
      <c r="Q138" s="91">
        <v>169.27149542561116</v>
      </c>
      <c r="R138" s="91">
        <v>88.810032732447922</v>
      </c>
      <c r="S138" s="91">
        <v>56.337660799406031</v>
      </c>
      <c r="T138" s="91"/>
      <c r="U138" s="91"/>
      <c r="V138" s="91">
        <v>84.326668612177727</v>
      </c>
      <c r="W138" s="91">
        <v>63.245001459133285</v>
      </c>
      <c r="X138" s="91">
        <v>63.245001459133285</v>
      </c>
      <c r="Y138" s="91"/>
      <c r="Z138" s="91"/>
      <c r="AA138" s="91"/>
      <c r="AB138" s="118"/>
    </row>
    <row r="139" spans="1:28" x14ac:dyDescent="0.25">
      <c r="A139" s="101"/>
      <c r="B139" s="63"/>
      <c r="C139" s="63" t="s">
        <v>10</v>
      </c>
      <c r="D139" s="4"/>
      <c r="E139" s="7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104"/>
    </row>
    <row r="140" spans="1:28" x14ac:dyDescent="0.25">
      <c r="A140" s="101"/>
      <c r="B140" s="63"/>
      <c r="C140" s="63"/>
      <c r="D140" s="4" t="s">
        <v>11</v>
      </c>
      <c r="E140" s="70" t="s">
        <v>7</v>
      </c>
      <c r="F140" s="3"/>
      <c r="G140" s="3"/>
      <c r="H140" s="3"/>
      <c r="I140" s="3">
        <v>10.987524231990575</v>
      </c>
      <c r="J140" s="3">
        <v>10.987524231990575</v>
      </c>
      <c r="K140" s="3">
        <v>10.987524231990575</v>
      </c>
      <c r="L140" s="3">
        <v>10.987524231990575</v>
      </c>
      <c r="M140" s="3">
        <v>10.987524231990575</v>
      </c>
      <c r="N140" s="3">
        <v>20.754746306974376</v>
      </c>
      <c r="O140" s="3">
        <v>20.754746306974376</v>
      </c>
      <c r="P140" s="3">
        <v>20.754746306974376</v>
      </c>
      <c r="Q140" s="3">
        <v>20.754746306974376</v>
      </c>
      <c r="R140" s="3">
        <v>29.769908256828622</v>
      </c>
      <c r="S140" s="3">
        <v>36.471411671178593</v>
      </c>
      <c r="T140" s="3">
        <v>44.934714152502657</v>
      </c>
      <c r="U140" s="3">
        <v>44.934714152502657</v>
      </c>
      <c r="V140" s="3">
        <v>44.934714152502657</v>
      </c>
      <c r="W140" s="3">
        <v>44.934714152502657</v>
      </c>
      <c r="X140" s="3">
        <v>44.934714152502657</v>
      </c>
      <c r="Y140" s="3">
        <v>53.538464621880834</v>
      </c>
      <c r="Z140" s="3">
        <v>53.538464621880834</v>
      </c>
      <c r="AA140" s="3">
        <v>53.538464621880834</v>
      </c>
      <c r="AB140" s="104">
        <v>53.538464621880834</v>
      </c>
    </row>
    <row r="141" spans="1:28" x14ac:dyDescent="0.25">
      <c r="A141" s="101"/>
      <c r="B141" s="63"/>
      <c r="C141" s="63"/>
      <c r="D141" s="4" t="s">
        <v>11</v>
      </c>
      <c r="E141" s="70" t="s">
        <v>8</v>
      </c>
      <c r="F141" s="3"/>
      <c r="G141" s="3"/>
      <c r="H141" s="3"/>
      <c r="I141" s="3">
        <v>12.183204978812441</v>
      </c>
      <c r="J141" s="3">
        <v>12.183204978812441</v>
      </c>
      <c r="K141" s="3">
        <v>12.183204978812441</v>
      </c>
      <c r="L141" s="3">
        <v>12.183204978812441</v>
      </c>
      <c r="M141" s="3">
        <v>12.183204978812441</v>
      </c>
      <c r="N141" s="3">
        <v>23.146218230893599</v>
      </c>
      <c r="O141" s="3">
        <v>23.146218230893599</v>
      </c>
      <c r="P141" s="3">
        <v>23.146218230893599</v>
      </c>
      <c r="Q141" s="3">
        <v>23.146218230893599</v>
      </c>
      <c r="R141" s="3">
        <v>33.403077988709661</v>
      </c>
      <c r="S141" s="3">
        <v>42.462757788136635</v>
      </c>
      <c r="T141" s="3">
        <v>50.385313502957715</v>
      </c>
      <c r="U141" s="3">
        <v>50.385313502957715</v>
      </c>
      <c r="V141" s="3">
        <v>50.385313502957715</v>
      </c>
      <c r="W141" s="3">
        <v>50.385313502957715</v>
      </c>
      <c r="X141" s="3">
        <v>50.385313502957715</v>
      </c>
      <c r="Y141" s="3">
        <v>60.352608635738839</v>
      </c>
      <c r="Z141" s="3">
        <v>60.352608635738839</v>
      </c>
      <c r="AA141" s="3">
        <v>60.352608635738839</v>
      </c>
      <c r="AB141" s="104">
        <v>60.352608635738839</v>
      </c>
    </row>
    <row r="142" spans="1:28" x14ac:dyDescent="0.25">
      <c r="A142" s="117"/>
      <c r="B142" s="90"/>
      <c r="C142" s="90"/>
      <c r="D142" s="89" t="s">
        <v>11</v>
      </c>
      <c r="E142" s="126" t="s">
        <v>9</v>
      </c>
      <c r="F142" s="91"/>
      <c r="G142" s="91"/>
      <c r="H142" s="91"/>
      <c r="I142" s="91">
        <v>14.973126721396795</v>
      </c>
      <c r="J142" s="91">
        <v>14.973126721396795</v>
      </c>
      <c r="K142" s="91">
        <v>14.973126721396795</v>
      </c>
      <c r="L142" s="91">
        <v>14.973126721396795</v>
      </c>
      <c r="M142" s="91">
        <v>14.973126721396795</v>
      </c>
      <c r="N142" s="91">
        <v>28.880730860023991</v>
      </c>
      <c r="O142" s="91">
        <v>28.880730860023991</v>
      </c>
      <c r="P142" s="91">
        <v>28.880730860023991</v>
      </c>
      <c r="Q142" s="91">
        <v>28.880730860023991</v>
      </c>
      <c r="R142" s="91">
        <v>42.345067224028178</v>
      </c>
      <c r="S142" s="91">
        <v>51.427923013984469</v>
      </c>
      <c r="T142" s="91">
        <v>64.090572133895364</v>
      </c>
      <c r="U142" s="91">
        <v>64.090572133895364</v>
      </c>
      <c r="V142" s="91">
        <v>64.090572133895364</v>
      </c>
      <c r="W142" s="91">
        <v>64.090572133895364</v>
      </c>
      <c r="X142" s="91">
        <v>64.090572133895364</v>
      </c>
      <c r="Y142" s="91">
        <v>77.789322352765367</v>
      </c>
      <c r="Z142" s="91">
        <v>77.789322352765367</v>
      </c>
      <c r="AA142" s="91">
        <v>77.789322352765367</v>
      </c>
      <c r="AB142" s="118">
        <v>77.789322352765367</v>
      </c>
    </row>
    <row r="143" spans="1:28" x14ac:dyDescent="0.25">
      <c r="A143" s="101"/>
      <c r="B143" s="63"/>
      <c r="C143" s="63" t="s">
        <v>20</v>
      </c>
      <c r="D143" s="4"/>
      <c r="E143" s="7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104"/>
    </row>
    <row r="144" spans="1:28" x14ac:dyDescent="0.25">
      <c r="A144" s="101"/>
      <c r="B144" s="63"/>
      <c r="C144" s="63"/>
      <c r="D144" s="4" t="s">
        <v>11</v>
      </c>
      <c r="E144" s="70" t="s">
        <v>7</v>
      </c>
      <c r="F144" s="3"/>
      <c r="G144" s="3"/>
      <c r="H144" s="3"/>
      <c r="I144" s="3">
        <v>0.98159401874091601</v>
      </c>
      <c r="J144" s="3">
        <v>0.98159401874091601</v>
      </c>
      <c r="K144" s="3">
        <v>0.98159401874091601</v>
      </c>
      <c r="L144" s="3">
        <v>0.98159401874091601</v>
      </c>
      <c r="M144" s="3">
        <v>0.98159401874091601</v>
      </c>
      <c r="N144" s="3">
        <v>1.8143092599153874</v>
      </c>
      <c r="O144" s="3">
        <v>1.8143092599153874</v>
      </c>
      <c r="P144" s="3">
        <v>1.8143092599153874</v>
      </c>
      <c r="Q144" s="3">
        <v>1.8143092599153874</v>
      </c>
      <c r="R144" s="3">
        <v>2.5877652419487336</v>
      </c>
      <c r="S144" s="3">
        <v>2.8688657575448877</v>
      </c>
      <c r="T144" s="3">
        <v>3.5392774149829154</v>
      </c>
      <c r="U144" s="3">
        <v>3.5392774149829154</v>
      </c>
      <c r="V144" s="3">
        <v>3.5392774149829154</v>
      </c>
      <c r="W144" s="3">
        <v>3.5392774149829154</v>
      </c>
      <c r="X144" s="3">
        <v>3.5392774149829154</v>
      </c>
      <c r="Y144" s="3">
        <v>4.3438712374162067</v>
      </c>
      <c r="Z144" s="3">
        <v>4.3438712374162067</v>
      </c>
      <c r="AA144" s="3">
        <v>4.3438712374162067</v>
      </c>
      <c r="AB144" s="104">
        <v>4.3438712374162067</v>
      </c>
    </row>
    <row r="145" spans="1:28" x14ac:dyDescent="0.25">
      <c r="A145" s="101"/>
      <c r="B145" s="63"/>
      <c r="C145" s="63"/>
      <c r="D145" s="4" t="s">
        <v>11</v>
      </c>
      <c r="E145" s="70" t="s">
        <v>8</v>
      </c>
      <c r="F145" s="3"/>
      <c r="G145" s="3"/>
      <c r="H145" s="3"/>
      <c r="I145" s="3">
        <v>1.154816492636372</v>
      </c>
      <c r="J145" s="3">
        <v>1.154816492636372</v>
      </c>
      <c r="K145" s="3">
        <v>1.154816492636372</v>
      </c>
      <c r="L145" s="3">
        <v>1.154816492636372</v>
      </c>
      <c r="M145" s="3">
        <v>1.154816492636372</v>
      </c>
      <c r="N145" s="3">
        <v>2.1344814822533968</v>
      </c>
      <c r="O145" s="3">
        <v>2.1344814822533968</v>
      </c>
      <c r="P145" s="3">
        <v>2.1344814822533968</v>
      </c>
      <c r="Q145" s="3">
        <v>2.1344814822533968</v>
      </c>
      <c r="R145" s="3">
        <v>3.0444296964102748</v>
      </c>
      <c r="S145" s="3">
        <v>3.3751361853469266</v>
      </c>
      <c r="T145" s="3">
        <v>4.1638557823328419</v>
      </c>
      <c r="U145" s="3">
        <v>4.1638557823328419</v>
      </c>
      <c r="V145" s="3">
        <v>4.1638557823328419</v>
      </c>
      <c r="W145" s="3">
        <v>4.1638557823328419</v>
      </c>
      <c r="X145" s="3">
        <v>4.1638557823328419</v>
      </c>
      <c r="Y145" s="3">
        <v>5.1104367499014192</v>
      </c>
      <c r="Z145" s="3">
        <v>5.1104367499014192</v>
      </c>
      <c r="AA145" s="3">
        <v>5.1104367499014192</v>
      </c>
      <c r="AB145" s="104">
        <v>5.1104367499014192</v>
      </c>
    </row>
    <row r="146" spans="1:28" x14ac:dyDescent="0.25">
      <c r="A146" s="117"/>
      <c r="B146" s="90"/>
      <c r="C146" s="90"/>
      <c r="D146" s="89" t="s">
        <v>11</v>
      </c>
      <c r="E146" s="126" t="s">
        <v>9</v>
      </c>
      <c r="F146" s="91"/>
      <c r="G146" s="91"/>
      <c r="H146" s="91"/>
      <c r="I146" s="91">
        <v>1.5590022650591022</v>
      </c>
      <c r="J146" s="91">
        <v>1.5590022650591022</v>
      </c>
      <c r="K146" s="91">
        <v>1.5590022650591022</v>
      </c>
      <c r="L146" s="91">
        <v>1.5590022650591022</v>
      </c>
      <c r="M146" s="91">
        <v>1.5590022650591022</v>
      </c>
      <c r="N146" s="91">
        <v>2.8815500010420858</v>
      </c>
      <c r="O146" s="91">
        <v>2.8815500010420858</v>
      </c>
      <c r="P146" s="91">
        <v>2.8815500010420858</v>
      </c>
      <c r="Q146" s="91">
        <v>2.8815500010420858</v>
      </c>
      <c r="R146" s="91">
        <v>4.1099800901538712</v>
      </c>
      <c r="S146" s="91">
        <v>4.5564338502183519</v>
      </c>
      <c r="T146" s="91">
        <v>5.6212053061493368</v>
      </c>
      <c r="U146" s="91">
        <v>5.6212053061493368</v>
      </c>
      <c r="V146" s="91">
        <v>5.6212053061493368</v>
      </c>
      <c r="W146" s="91">
        <v>5.6212053061493368</v>
      </c>
      <c r="X146" s="91">
        <v>5.6212053061493368</v>
      </c>
      <c r="Y146" s="91">
        <v>6.8990896123669172</v>
      </c>
      <c r="Z146" s="91">
        <v>6.8990896123669172</v>
      </c>
      <c r="AA146" s="91">
        <v>6.8990896123669172</v>
      </c>
      <c r="AB146" s="118">
        <v>6.8990896123669172</v>
      </c>
    </row>
    <row r="147" spans="1:28" x14ac:dyDescent="0.25">
      <c r="A147" s="101"/>
      <c r="B147" s="63"/>
      <c r="C147" s="63" t="s">
        <v>12</v>
      </c>
      <c r="D147" s="4"/>
      <c r="E147" s="70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104"/>
    </row>
    <row r="148" spans="1:28" x14ac:dyDescent="0.25">
      <c r="A148" s="101"/>
      <c r="B148" s="63"/>
      <c r="C148" s="63"/>
      <c r="D148" s="4" t="s">
        <v>13</v>
      </c>
      <c r="E148" s="70" t="s">
        <v>7</v>
      </c>
      <c r="F148" s="3"/>
      <c r="G148" s="3"/>
      <c r="H148" s="3"/>
      <c r="I148" s="164">
        <f>I149</f>
        <v>106565.58483508538</v>
      </c>
      <c r="J148" s="164">
        <f t="shared" ref="J148:AB148" si="10">J149</f>
        <v>106565.58483508538</v>
      </c>
      <c r="K148" s="164">
        <f t="shared" si="10"/>
        <v>106565.58483508538</v>
      </c>
      <c r="L148" s="164">
        <f t="shared" si="10"/>
        <v>106565.58483508538</v>
      </c>
      <c r="M148" s="164">
        <f t="shared" si="10"/>
        <v>106565.58483508538</v>
      </c>
      <c r="N148" s="164">
        <f t="shared" si="10"/>
        <v>196968.33028050419</v>
      </c>
      <c r="O148" s="164">
        <f t="shared" si="10"/>
        <v>196968.33028050419</v>
      </c>
      <c r="P148" s="164">
        <f t="shared" si="10"/>
        <v>196968.33028050419</v>
      </c>
      <c r="Q148" s="164">
        <f t="shared" si="10"/>
        <v>196968.33028050419</v>
      </c>
      <c r="R148" s="164">
        <f t="shared" si="10"/>
        <v>280937.64876857365</v>
      </c>
      <c r="S148" s="164">
        <f t="shared" si="10"/>
        <v>311454.96515974007</v>
      </c>
      <c r="T148" s="164">
        <f t="shared" si="10"/>
        <v>384237.41953091673</v>
      </c>
      <c r="U148" s="164">
        <f t="shared" si="10"/>
        <v>384237.41953091673</v>
      </c>
      <c r="V148" s="164">
        <f t="shared" si="10"/>
        <v>384237.41953091673</v>
      </c>
      <c r="W148" s="164">
        <f t="shared" si="10"/>
        <v>384237.41953091673</v>
      </c>
      <c r="X148" s="164">
        <f t="shared" si="10"/>
        <v>384237.41953091673</v>
      </c>
      <c r="Y148" s="164">
        <f t="shared" si="10"/>
        <v>471587.28029000008</v>
      </c>
      <c r="Z148" s="164">
        <f t="shared" si="10"/>
        <v>471587.28029000008</v>
      </c>
      <c r="AA148" s="164">
        <f t="shared" si="10"/>
        <v>471587.28029000008</v>
      </c>
      <c r="AB148" s="165">
        <f t="shared" si="10"/>
        <v>471587.28029000008</v>
      </c>
    </row>
    <row r="149" spans="1:28" x14ac:dyDescent="0.25">
      <c r="A149" s="101"/>
      <c r="B149" s="63"/>
      <c r="C149" s="63"/>
      <c r="D149" s="4" t="s">
        <v>13</v>
      </c>
      <c r="E149" s="70" t="s">
        <v>8</v>
      </c>
      <c r="F149" s="3"/>
      <c r="G149" s="3"/>
      <c r="H149" s="3"/>
      <c r="I149" s="164">
        <v>106565.58483508538</v>
      </c>
      <c r="J149" s="164">
        <v>106565.58483508538</v>
      </c>
      <c r="K149" s="164">
        <v>106565.58483508538</v>
      </c>
      <c r="L149" s="164">
        <v>106565.58483508538</v>
      </c>
      <c r="M149" s="164">
        <v>106565.58483508538</v>
      </c>
      <c r="N149" s="164">
        <v>196968.33028050419</v>
      </c>
      <c r="O149" s="164">
        <v>196968.33028050419</v>
      </c>
      <c r="P149" s="164">
        <v>196968.33028050419</v>
      </c>
      <c r="Q149" s="164">
        <v>196968.33028050419</v>
      </c>
      <c r="R149" s="164">
        <v>280937.64876857365</v>
      </c>
      <c r="S149" s="164">
        <v>311454.96515974007</v>
      </c>
      <c r="T149" s="164">
        <v>384237.41953091673</v>
      </c>
      <c r="U149" s="164">
        <v>384237.41953091673</v>
      </c>
      <c r="V149" s="164">
        <v>384237.41953091673</v>
      </c>
      <c r="W149" s="164">
        <v>384237.41953091673</v>
      </c>
      <c r="X149" s="164">
        <v>384237.41953091673</v>
      </c>
      <c r="Y149" s="164">
        <v>471587.28029000008</v>
      </c>
      <c r="Z149" s="164">
        <v>471587.28029000008</v>
      </c>
      <c r="AA149" s="164">
        <v>471587.28029000008</v>
      </c>
      <c r="AB149" s="165">
        <v>471587.28029000008</v>
      </c>
    </row>
    <row r="150" spans="1:28" x14ac:dyDescent="0.25">
      <c r="A150" s="117"/>
      <c r="B150" s="90"/>
      <c r="C150" s="90"/>
      <c r="D150" s="89" t="s">
        <v>13</v>
      </c>
      <c r="E150" s="126" t="s">
        <v>9</v>
      </c>
      <c r="F150" s="89"/>
      <c r="G150" s="89"/>
      <c r="H150" s="89"/>
      <c r="I150" s="166">
        <f>I149</f>
        <v>106565.58483508538</v>
      </c>
      <c r="J150" s="166">
        <f t="shared" ref="J150:AB150" si="11">J149</f>
        <v>106565.58483508538</v>
      </c>
      <c r="K150" s="166">
        <f t="shared" si="11"/>
        <v>106565.58483508538</v>
      </c>
      <c r="L150" s="166">
        <f t="shared" si="11"/>
        <v>106565.58483508538</v>
      </c>
      <c r="M150" s="166">
        <f t="shared" si="11"/>
        <v>106565.58483508538</v>
      </c>
      <c r="N150" s="166">
        <f t="shared" si="11"/>
        <v>196968.33028050419</v>
      </c>
      <c r="O150" s="166">
        <f t="shared" si="11"/>
        <v>196968.33028050419</v>
      </c>
      <c r="P150" s="166">
        <f t="shared" si="11"/>
        <v>196968.33028050419</v>
      </c>
      <c r="Q150" s="166">
        <f t="shared" si="11"/>
        <v>196968.33028050419</v>
      </c>
      <c r="R150" s="166">
        <f t="shared" si="11"/>
        <v>280937.64876857365</v>
      </c>
      <c r="S150" s="166">
        <f t="shared" si="11"/>
        <v>311454.96515974007</v>
      </c>
      <c r="T150" s="166">
        <f t="shared" si="11"/>
        <v>384237.41953091673</v>
      </c>
      <c r="U150" s="166">
        <f t="shared" si="11"/>
        <v>384237.41953091673</v>
      </c>
      <c r="V150" s="166">
        <f t="shared" si="11"/>
        <v>384237.41953091673</v>
      </c>
      <c r="W150" s="166">
        <f t="shared" si="11"/>
        <v>384237.41953091673</v>
      </c>
      <c r="X150" s="166">
        <f t="shared" si="11"/>
        <v>384237.41953091673</v>
      </c>
      <c r="Y150" s="166">
        <f t="shared" si="11"/>
        <v>471587.28029000008</v>
      </c>
      <c r="Z150" s="166">
        <f t="shared" si="11"/>
        <v>471587.28029000008</v>
      </c>
      <c r="AA150" s="166">
        <f t="shared" si="11"/>
        <v>471587.28029000008</v>
      </c>
      <c r="AB150" s="167">
        <f t="shared" si="11"/>
        <v>471587.28029000008</v>
      </c>
    </row>
    <row r="151" spans="1:28" x14ac:dyDescent="0.25">
      <c r="A151" s="101"/>
      <c r="B151" s="63"/>
      <c r="C151" s="63" t="s">
        <v>22</v>
      </c>
      <c r="D151" s="4"/>
      <c r="E151" s="7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102"/>
    </row>
    <row r="152" spans="1:28" x14ac:dyDescent="0.25">
      <c r="A152" s="101"/>
      <c r="B152" s="63"/>
      <c r="C152" s="63"/>
      <c r="D152" s="4" t="s">
        <v>13</v>
      </c>
      <c r="E152" s="70" t="s">
        <v>7</v>
      </c>
      <c r="F152" s="4"/>
      <c r="G152" s="4"/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102">
        <v>0</v>
      </c>
    </row>
    <row r="153" spans="1:28" x14ac:dyDescent="0.25">
      <c r="A153" s="101"/>
      <c r="B153" s="63"/>
      <c r="C153" s="63"/>
      <c r="D153" s="4" t="s">
        <v>13</v>
      </c>
      <c r="E153" s="70" t="s">
        <v>8</v>
      </c>
      <c r="F153" s="4"/>
      <c r="G153" s="4"/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102">
        <v>0</v>
      </c>
    </row>
    <row r="154" spans="1:28" x14ac:dyDescent="0.25">
      <c r="A154" s="101"/>
      <c r="B154" s="63"/>
      <c r="C154" s="63"/>
      <c r="D154" s="4" t="s">
        <v>13</v>
      </c>
      <c r="E154" s="70" t="s">
        <v>9</v>
      </c>
      <c r="F154" s="4"/>
      <c r="G154" s="4"/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102">
        <v>0</v>
      </c>
    </row>
    <row r="155" spans="1:28" x14ac:dyDescent="0.25">
      <c r="A155" s="101"/>
      <c r="B155" s="63"/>
      <c r="C155" s="63"/>
      <c r="D155" s="4"/>
      <c r="E155" s="7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102"/>
    </row>
    <row r="156" spans="1:28" ht="15.75" thickBot="1" x14ac:dyDescent="0.3">
      <c r="A156" s="110" t="s">
        <v>111</v>
      </c>
      <c r="B156" s="82" t="s">
        <v>1</v>
      </c>
      <c r="C156" s="82" t="s">
        <v>2</v>
      </c>
      <c r="D156" s="82" t="s">
        <v>3</v>
      </c>
      <c r="E156" s="86" t="s">
        <v>4</v>
      </c>
      <c r="F156" s="82">
        <v>2028</v>
      </c>
      <c r="G156" s="82">
        <v>2029</v>
      </c>
      <c r="H156" s="82">
        <v>2030</v>
      </c>
      <c r="I156" s="82">
        <v>2031</v>
      </c>
      <c r="J156" s="82">
        <v>2032</v>
      </c>
      <c r="K156" s="82">
        <v>2033</v>
      </c>
      <c r="L156" s="82">
        <v>2034</v>
      </c>
      <c r="M156" s="82">
        <v>2035</v>
      </c>
      <c r="N156" s="82">
        <v>2036</v>
      </c>
      <c r="O156" s="82">
        <v>2037</v>
      </c>
      <c r="P156" s="82">
        <v>2038</v>
      </c>
      <c r="Q156" s="82">
        <v>2039</v>
      </c>
      <c r="R156" s="82">
        <v>2040</v>
      </c>
      <c r="S156" s="82">
        <v>2041</v>
      </c>
      <c r="T156" s="82">
        <v>2042</v>
      </c>
      <c r="U156" s="82">
        <v>2043</v>
      </c>
      <c r="V156" s="82">
        <v>2044</v>
      </c>
      <c r="W156" s="82">
        <v>2045</v>
      </c>
      <c r="X156" s="82">
        <v>2046</v>
      </c>
      <c r="Y156" s="82">
        <v>2047</v>
      </c>
      <c r="Z156" s="82">
        <v>2048</v>
      </c>
      <c r="AA156" s="82">
        <v>2049</v>
      </c>
      <c r="AB156" s="111">
        <v>2050</v>
      </c>
    </row>
    <row r="157" spans="1:28" x14ac:dyDescent="0.25">
      <c r="A157" s="101"/>
      <c r="B157" s="63" t="s">
        <v>19</v>
      </c>
      <c r="C157" s="63" t="s">
        <v>5</v>
      </c>
      <c r="D157" s="4"/>
      <c r="E157" s="7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102"/>
    </row>
    <row r="158" spans="1:28" x14ac:dyDescent="0.25">
      <c r="A158" s="101"/>
      <c r="B158" s="63"/>
      <c r="C158" s="63"/>
      <c r="D158" s="4" t="s">
        <v>6</v>
      </c>
      <c r="E158" s="70" t="s">
        <v>7</v>
      </c>
      <c r="F158" s="3">
        <v>70.855155367221698</v>
      </c>
      <c r="G158" s="3">
        <v>53.141366525416267</v>
      </c>
      <c r="H158" s="3">
        <v>53.141366525416267</v>
      </c>
      <c r="I158" s="3"/>
      <c r="J158" s="3"/>
      <c r="K158" s="3">
        <v>60.009006685165829</v>
      </c>
      <c r="L158" s="3">
        <v>45.006755013874368</v>
      </c>
      <c r="M158" s="3">
        <v>45.006755013874368</v>
      </c>
      <c r="N158" s="3"/>
      <c r="O158" s="3">
        <v>53.732086736142811</v>
      </c>
      <c r="P158" s="3">
        <v>40.29906505210711</v>
      </c>
      <c r="Q158" s="3">
        <v>40.29906505210711</v>
      </c>
      <c r="R158" s="3"/>
      <c r="S158" s="3"/>
      <c r="T158" s="3"/>
      <c r="U158" s="3"/>
      <c r="V158" s="3">
        <v>51.158178958054471</v>
      </c>
      <c r="W158" s="3">
        <v>38.368634218540848</v>
      </c>
      <c r="X158" s="3">
        <v>38.368634218540848</v>
      </c>
      <c r="Y158" s="3"/>
      <c r="Z158" s="3"/>
      <c r="AA158" s="3"/>
      <c r="AB158" s="104"/>
    </row>
    <row r="159" spans="1:28" x14ac:dyDescent="0.25">
      <c r="A159" s="101"/>
      <c r="B159" s="63"/>
      <c r="C159" s="63"/>
      <c r="D159" s="4" t="s">
        <v>6</v>
      </c>
      <c r="E159" s="70" t="s">
        <v>8</v>
      </c>
      <c r="F159" s="3">
        <v>70.855155367221698</v>
      </c>
      <c r="G159" s="3">
        <v>53.141366525416267</v>
      </c>
      <c r="H159" s="3">
        <v>53.141366525416267</v>
      </c>
      <c r="I159" s="3"/>
      <c r="J159" s="3"/>
      <c r="K159" s="3">
        <v>60.009006685165829</v>
      </c>
      <c r="L159" s="3">
        <v>45.006755013874368</v>
      </c>
      <c r="M159" s="3">
        <v>45.006755013874368</v>
      </c>
      <c r="N159" s="3"/>
      <c r="O159" s="3">
        <v>53.732086736142811</v>
      </c>
      <c r="P159" s="3">
        <v>40.29906505210711</v>
      </c>
      <c r="Q159" s="3">
        <v>40.29906505210711</v>
      </c>
      <c r="R159" s="3"/>
      <c r="S159" s="3"/>
      <c r="T159" s="3"/>
      <c r="U159" s="3"/>
      <c r="V159" s="3">
        <v>51.158178958054471</v>
      </c>
      <c r="W159" s="3">
        <v>38.368634218540848</v>
      </c>
      <c r="X159" s="3">
        <v>38.368634218540848</v>
      </c>
      <c r="Y159" s="3"/>
      <c r="Z159" s="3"/>
      <c r="AA159" s="3"/>
      <c r="AB159" s="104"/>
    </row>
    <row r="160" spans="1:28" x14ac:dyDescent="0.25">
      <c r="A160" s="117"/>
      <c r="B160" s="90"/>
      <c r="C160" s="90"/>
      <c r="D160" s="89" t="s">
        <v>6</v>
      </c>
      <c r="E160" s="126" t="s">
        <v>9</v>
      </c>
      <c r="F160" s="188">
        <v>70.855155367221698</v>
      </c>
      <c r="G160" s="91">
        <v>53.141366525416267</v>
      </c>
      <c r="H160" s="91">
        <v>53.141366525416267</v>
      </c>
      <c r="I160" s="91"/>
      <c r="J160" s="91"/>
      <c r="K160" s="91">
        <v>60.009006685165829</v>
      </c>
      <c r="L160" s="91">
        <v>45.006755013874368</v>
      </c>
      <c r="M160" s="91">
        <v>45.006755013874368</v>
      </c>
      <c r="N160" s="91"/>
      <c r="O160" s="91">
        <v>53.732086736142811</v>
      </c>
      <c r="P160" s="91">
        <v>40.29906505210711</v>
      </c>
      <c r="Q160" s="91">
        <v>40.29906505210711</v>
      </c>
      <c r="R160" s="91"/>
      <c r="S160" s="91"/>
      <c r="T160" s="91"/>
      <c r="U160" s="91"/>
      <c r="V160" s="91">
        <v>51.158178958054471</v>
      </c>
      <c r="W160" s="91">
        <v>38.368634218540848</v>
      </c>
      <c r="X160" s="91">
        <v>38.368634218540848</v>
      </c>
      <c r="Y160" s="91"/>
      <c r="Z160" s="91"/>
      <c r="AA160" s="91"/>
      <c r="AB160" s="118"/>
    </row>
    <row r="161" spans="1:28" x14ac:dyDescent="0.25">
      <c r="A161" s="101"/>
      <c r="B161" s="63"/>
      <c r="C161" s="63" t="s">
        <v>10</v>
      </c>
      <c r="D161" s="4"/>
      <c r="E161" s="7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104"/>
    </row>
    <row r="162" spans="1:28" x14ac:dyDescent="0.25">
      <c r="A162" s="101"/>
      <c r="B162" s="63"/>
      <c r="C162" s="63"/>
      <c r="D162" s="4" t="s">
        <v>11</v>
      </c>
      <c r="E162" s="70" t="s">
        <v>7</v>
      </c>
      <c r="F162" s="3"/>
      <c r="G162" s="3"/>
      <c r="H162" s="3"/>
      <c r="I162" s="3">
        <v>12.183204978812441</v>
      </c>
      <c r="J162" s="3">
        <v>12.183204978812441</v>
      </c>
      <c r="K162" s="3">
        <v>12.183204978812441</v>
      </c>
      <c r="L162" s="3">
        <v>12.183204978812441</v>
      </c>
      <c r="M162" s="3">
        <v>12.183204978812441</v>
      </c>
      <c r="N162" s="3">
        <v>23.146218230893599</v>
      </c>
      <c r="O162" s="3">
        <v>23.146218230893599</v>
      </c>
      <c r="P162" s="3">
        <v>23.146218230893599</v>
      </c>
      <c r="Q162" s="3">
        <v>23.146218230893599</v>
      </c>
      <c r="R162" s="3">
        <v>33.403077988709661</v>
      </c>
      <c r="S162" s="3">
        <v>33.403077988709661</v>
      </c>
      <c r="T162" s="3">
        <v>33.403077988709661</v>
      </c>
      <c r="U162" s="3">
        <v>33.403077988709661</v>
      </c>
      <c r="V162" s="3">
        <v>33.403077988709661</v>
      </c>
      <c r="W162" s="3">
        <v>33.403077988709661</v>
      </c>
      <c r="X162" s="3">
        <v>33.403077988709661</v>
      </c>
      <c r="Y162" s="3">
        <v>43.370373121490793</v>
      </c>
      <c r="Z162" s="3">
        <v>43.370373121490793</v>
      </c>
      <c r="AA162" s="3">
        <v>43.370373121490793</v>
      </c>
      <c r="AB162" s="104">
        <v>43.370373121490793</v>
      </c>
    </row>
    <row r="163" spans="1:28" x14ac:dyDescent="0.25">
      <c r="A163" s="101"/>
      <c r="B163" s="63"/>
      <c r="C163" s="63"/>
      <c r="D163" s="4" t="s">
        <v>11</v>
      </c>
      <c r="E163" s="70" t="s">
        <v>8</v>
      </c>
      <c r="F163" s="3"/>
      <c r="G163" s="3"/>
      <c r="H163" s="3"/>
      <c r="I163" s="3">
        <v>12.183204978812441</v>
      </c>
      <c r="J163" s="3">
        <v>12.183204978812441</v>
      </c>
      <c r="K163" s="3">
        <v>12.183204978812441</v>
      </c>
      <c r="L163" s="3">
        <v>12.183204978812441</v>
      </c>
      <c r="M163" s="3">
        <v>12.183204978812441</v>
      </c>
      <c r="N163" s="3">
        <v>23.146218230893599</v>
      </c>
      <c r="O163" s="3">
        <v>23.146218230893599</v>
      </c>
      <c r="P163" s="3">
        <v>23.146218230893599</v>
      </c>
      <c r="Q163" s="3">
        <v>23.146218230893599</v>
      </c>
      <c r="R163" s="3">
        <v>33.403077988709661</v>
      </c>
      <c r="S163" s="3">
        <v>33.403077988709661</v>
      </c>
      <c r="T163" s="3">
        <v>33.403077988709661</v>
      </c>
      <c r="U163" s="3">
        <v>33.403077988709661</v>
      </c>
      <c r="V163" s="3">
        <v>33.403077988709661</v>
      </c>
      <c r="W163" s="3">
        <v>33.403077988709661</v>
      </c>
      <c r="X163" s="3">
        <v>33.403077988709661</v>
      </c>
      <c r="Y163" s="3">
        <v>43.370373121490793</v>
      </c>
      <c r="Z163" s="3">
        <v>43.370373121490793</v>
      </c>
      <c r="AA163" s="3">
        <v>43.370373121490793</v>
      </c>
      <c r="AB163" s="104">
        <v>43.370373121490793</v>
      </c>
    </row>
    <row r="164" spans="1:28" x14ac:dyDescent="0.25">
      <c r="A164" s="117"/>
      <c r="B164" s="90"/>
      <c r="C164" s="90"/>
      <c r="D164" s="89" t="s">
        <v>11</v>
      </c>
      <c r="E164" s="126" t="s">
        <v>9</v>
      </c>
      <c r="F164" s="91"/>
      <c r="G164" s="91"/>
      <c r="H164" s="91"/>
      <c r="I164" s="91">
        <v>12.183204978812441</v>
      </c>
      <c r="J164" s="91">
        <v>12.183204978812441</v>
      </c>
      <c r="K164" s="91">
        <v>12.183204978812441</v>
      </c>
      <c r="L164" s="91">
        <v>12.183204978812441</v>
      </c>
      <c r="M164" s="91">
        <v>12.183204978812441</v>
      </c>
      <c r="N164" s="91">
        <v>23.146218230893599</v>
      </c>
      <c r="O164" s="91">
        <v>23.146218230893599</v>
      </c>
      <c r="P164" s="91">
        <v>23.146218230893599</v>
      </c>
      <c r="Q164" s="91">
        <v>23.146218230893599</v>
      </c>
      <c r="R164" s="91">
        <v>33.403077988709661</v>
      </c>
      <c r="S164" s="91">
        <v>33.403077988709661</v>
      </c>
      <c r="T164" s="91">
        <v>33.403077988709661</v>
      </c>
      <c r="U164" s="91">
        <v>33.403077988709661</v>
      </c>
      <c r="V164" s="91">
        <v>33.403077988709661</v>
      </c>
      <c r="W164" s="91">
        <v>33.403077988709661</v>
      </c>
      <c r="X164" s="91">
        <v>33.403077988709661</v>
      </c>
      <c r="Y164" s="91">
        <v>43.370373121490793</v>
      </c>
      <c r="Z164" s="91">
        <v>43.370373121490793</v>
      </c>
      <c r="AA164" s="91">
        <v>43.370373121490793</v>
      </c>
      <c r="AB164" s="118">
        <v>43.370373121490793</v>
      </c>
    </row>
    <row r="165" spans="1:28" x14ac:dyDescent="0.25">
      <c r="A165" s="101"/>
      <c r="B165" s="63"/>
      <c r="C165" s="63" t="s">
        <v>20</v>
      </c>
      <c r="D165" s="4"/>
      <c r="E165" s="7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104"/>
    </row>
    <row r="166" spans="1:28" x14ac:dyDescent="0.25">
      <c r="A166" s="101"/>
      <c r="B166" s="63"/>
      <c r="C166" s="63"/>
      <c r="D166" s="4" t="s">
        <v>11</v>
      </c>
      <c r="E166" s="70" t="s">
        <v>7</v>
      </c>
      <c r="F166" s="3"/>
      <c r="G166" s="3"/>
      <c r="H166" s="3"/>
      <c r="I166" s="3">
        <v>1.154816492636372</v>
      </c>
      <c r="J166" s="3">
        <v>1.154816492636372</v>
      </c>
      <c r="K166" s="3">
        <v>1.154816492636372</v>
      </c>
      <c r="L166" s="3">
        <v>1.154816492636372</v>
      </c>
      <c r="M166" s="3">
        <v>1.154816492636372</v>
      </c>
      <c r="N166" s="3">
        <v>2.1344814822533968</v>
      </c>
      <c r="O166" s="3">
        <v>2.1344814822533968</v>
      </c>
      <c r="P166" s="3">
        <v>2.1344814822533968</v>
      </c>
      <c r="Q166" s="3">
        <v>2.1344814822533968</v>
      </c>
      <c r="R166" s="3">
        <v>3.0444296964102748</v>
      </c>
      <c r="S166" s="3">
        <v>3.0444296964102748</v>
      </c>
      <c r="T166" s="3">
        <v>3.0444296964102748</v>
      </c>
      <c r="U166" s="3">
        <v>3.0444296964102748</v>
      </c>
      <c r="V166" s="3">
        <v>3.0444296964102748</v>
      </c>
      <c r="W166" s="3">
        <v>3.0444296964102748</v>
      </c>
      <c r="X166" s="3">
        <v>3.0444296964102748</v>
      </c>
      <c r="Y166" s="3">
        <v>3.9910106639788521</v>
      </c>
      <c r="Z166" s="3">
        <v>3.9910106639788521</v>
      </c>
      <c r="AA166" s="3">
        <v>3.9910106639788521</v>
      </c>
      <c r="AB166" s="104">
        <v>3.9910106639788521</v>
      </c>
    </row>
    <row r="167" spans="1:28" x14ac:dyDescent="0.25">
      <c r="A167" s="101"/>
      <c r="B167" s="63"/>
      <c r="C167" s="63"/>
      <c r="D167" s="4" t="s">
        <v>11</v>
      </c>
      <c r="E167" s="70" t="s">
        <v>8</v>
      </c>
      <c r="F167" s="3"/>
      <c r="G167" s="3"/>
      <c r="H167" s="3"/>
      <c r="I167" s="3">
        <v>1.154816492636372</v>
      </c>
      <c r="J167" s="3">
        <v>1.154816492636372</v>
      </c>
      <c r="K167" s="3">
        <v>1.154816492636372</v>
      </c>
      <c r="L167" s="3">
        <v>1.154816492636372</v>
      </c>
      <c r="M167" s="3">
        <v>1.154816492636372</v>
      </c>
      <c r="N167" s="3">
        <v>2.1344814822533968</v>
      </c>
      <c r="O167" s="3">
        <v>2.1344814822533968</v>
      </c>
      <c r="P167" s="3">
        <v>2.1344814822533968</v>
      </c>
      <c r="Q167" s="3">
        <v>2.1344814822533968</v>
      </c>
      <c r="R167" s="3">
        <v>3.0444296964102748</v>
      </c>
      <c r="S167" s="3">
        <v>3.0444296964102748</v>
      </c>
      <c r="T167" s="3">
        <v>3.0444296964102748</v>
      </c>
      <c r="U167" s="3">
        <v>3.0444296964102748</v>
      </c>
      <c r="V167" s="3">
        <v>3.0444296964102748</v>
      </c>
      <c r="W167" s="3">
        <v>3.0444296964102748</v>
      </c>
      <c r="X167" s="3">
        <v>3.0444296964102748</v>
      </c>
      <c r="Y167" s="3">
        <v>3.9910106639788521</v>
      </c>
      <c r="Z167" s="3">
        <v>3.9910106639788521</v>
      </c>
      <c r="AA167" s="3">
        <v>3.9910106639788521</v>
      </c>
      <c r="AB167" s="104">
        <v>3.9910106639788521</v>
      </c>
    </row>
    <row r="168" spans="1:28" x14ac:dyDescent="0.25">
      <c r="A168" s="117"/>
      <c r="B168" s="90"/>
      <c r="C168" s="90"/>
      <c r="D168" s="89" t="s">
        <v>11</v>
      </c>
      <c r="E168" s="126" t="s">
        <v>9</v>
      </c>
      <c r="F168" s="91"/>
      <c r="G168" s="91"/>
      <c r="H168" s="91"/>
      <c r="I168" s="91">
        <v>1.154816492636372</v>
      </c>
      <c r="J168" s="91">
        <v>1.154816492636372</v>
      </c>
      <c r="K168" s="91">
        <v>1.154816492636372</v>
      </c>
      <c r="L168" s="91">
        <v>1.154816492636372</v>
      </c>
      <c r="M168" s="91">
        <v>1.154816492636372</v>
      </c>
      <c r="N168" s="91">
        <v>2.1344814822533968</v>
      </c>
      <c r="O168" s="91">
        <v>2.1344814822533968</v>
      </c>
      <c r="P168" s="91">
        <v>2.1344814822533968</v>
      </c>
      <c r="Q168" s="91">
        <v>2.1344814822533968</v>
      </c>
      <c r="R168" s="91">
        <v>3.0444296964102748</v>
      </c>
      <c r="S168" s="91">
        <v>3.0444296964102748</v>
      </c>
      <c r="T168" s="91">
        <v>3.0444296964102748</v>
      </c>
      <c r="U168" s="91">
        <v>3.0444296964102748</v>
      </c>
      <c r="V168" s="91">
        <v>3.0444296964102748</v>
      </c>
      <c r="W168" s="91">
        <v>3.0444296964102748</v>
      </c>
      <c r="X168" s="91">
        <v>3.0444296964102748</v>
      </c>
      <c r="Y168" s="91">
        <v>3.9910106639788521</v>
      </c>
      <c r="Z168" s="91">
        <v>3.9910106639788521</v>
      </c>
      <c r="AA168" s="91">
        <v>3.9910106639788521</v>
      </c>
      <c r="AB168" s="118">
        <v>3.9910106639788521</v>
      </c>
    </row>
    <row r="169" spans="1:28" x14ac:dyDescent="0.25">
      <c r="A169" s="101"/>
      <c r="B169" s="63"/>
      <c r="C169" s="63" t="s">
        <v>12</v>
      </c>
      <c r="D169" s="4"/>
      <c r="E169" s="70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104"/>
    </row>
    <row r="170" spans="1:28" x14ac:dyDescent="0.25">
      <c r="A170" s="101"/>
      <c r="B170" s="63"/>
      <c r="C170" s="63"/>
      <c r="D170" s="4" t="s">
        <v>13</v>
      </c>
      <c r="E170" s="70" t="s">
        <v>7</v>
      </c>
      <c r="F170" s="3"/>
      <c r="G170" s="3"/>
      <c r="H170" s="3"/>
      <c r="I170" s="164">
        <v>106565.58483508538</v>
      </c>
      <c r="J170" s="164">
        <v>106565.58483508538</v>
      </c>
      <c r="K170" s="164">
        <v>106565.58483508538</v>
      </c>
      <c r="L170" s="164">
        <v>106565.58483508538</v>
      </c>
      <c r="M170" s="164">
        <v>106565.58483508538</v>
      </c>
      <c r="N170" s="164">
        <v>196968.33028050419</v>
      </c>
      <c r="O170" s="164">
        <v>196968.33028050419</v>
      </c>
      <c r="P170" s="164">
        <v>196968.33028050419</v>
      </c>
      <c r="Q170" s="164">
        <v>196968.33028050419</v>
      </c>
      <c r="R170" s="164">
        <v>280937.64876857365</v>
      </c>
      <c r="S170" s="164">
        <v>280937.64876857365</v>
      </c>
      <c r="T170" s="164">
        <v>280937.64876857365</v>
      </c>
      <c r="U170" s="164">
        <v>280937.64876857365</v>
      </c>
      <c r="V170" s="164">
        <v>280937.64876857365</v>
      </c>
      <c r="W170" s="164">
        <v>280937.64876857365</v>
      </c>
      <c r="X170" s="164">
        <v>280937.64876857365</v>
      </c>
      <c r="Y170" s="164">
        <v>368287.50952765701</v>
      </c>
      <c r="Z170" s="164">
        <v>368287.50952765701</v>
      </c>
      <c r="AA170" s="164">
        <v>368287.50952765701</v>
      </c>
      <c r="AB170" s="165">
        <v>368287.50952765701</v>
      </c>
    </row>
    <row r="171" spans="1:28" x14ac:dyDescent="0.25">
      <c r="A171" s="101"/>
      <c r="B171" s="63"/>
      <c r="C171" s="63"/>
      <c r="D171" s="4" t="s">
        <v>13</v>
      </c>
      <c r="E171" s="70" t="s">
        <v>8</v>
      </c>
      <c r="F171" s="3"/>
      <c r="G171" s="3"/>
      <c r="H171" s="3"/>
      <c r="I171" s="164">
        <v>106565.58483508538</v>
      </c>
      <c r="J171" s="164">
        <v>106565.58483508538</v>
      </c>
      <c r="K171" s="164">
        <v>106565.58483508538</v>
      </c>
      <c r="L171" s="164">
        <v>106565.58483508538</v>
      </c>
      <c r="M171" s="164">
        <v>106565.58483508538</v>
      </c>
      <c r="N171" s="164">
        <v>196968.33028050419</v>
      </c>
      <c r="O171" s="164">
        <v>196968.33028050419</v>
      </c>
      <c r="P171" s="164">
        <v>196968.33028050419</v>
      </c>
      <c r="Q171" s="164">
        <v>196968.33028050419</v>
      </c>
      <c r="R171" s="164">
        <v>280937.64876857365</v>
      </c>
      <c r="S171" s="164">
        <v>280937.64876857365</v>
      </c>
      <c r="T171" s="164">
        <v>280937.64876857365</v>
      </c>
      <c r="U171" s="164">
        <v>280937.64876857365</v>
      </c>
      <c r="V171" s="164">
        <v>280937.64876857365</v>
      </c>
      <c r="W171" s="164">
        <v>280937.64876857365</v>
      </c>
      <c r="X171" s="164">
        <v>280937.64876857365</v>
      </c>
      <c r="Y171" s="164">
        <v>368287.50952765701</v>
      </c>
      <c r="Z171" s="164">
        <v>368287.50952765701</v>
      </c>
      <c r="AA171" s="164">
        <v>368287.50952765701</v>
      </c>
      <c r="AB171" s="165">
        <v>368287.50952765701</v>
      </c>
    </row>
    <row r="172" spans="1:28" ht="15.75" thickBot="1" x14ac:dyDescent="0.3">
      <c r="A172" s="121"/>
      <c r="B172" s="122"/>
      <c r="C172" s="122"/>
      <c r="D172" s="123" t="s">
        <v>13</v>
      </c>
      <c r="E172" s="130" t="s">
        <v>9</v>
      </c>
      <c r="F172" s="123"/>
      <c r="G172" s="123"/>
      <c r="H172" s="123"/>
      <c r="I172" s="169">
        <v>106565.58483508538</v>
      </c>
      <c r="J172" s="169">
        <v>106565.58483508538</v>
      </c>
      <c r="K172" s="169">
        <v>106565.58483508538</v>
      </c>
      <c r="L172" s="169">
        <v>106565.58483508538</v>
      </c>
      <c r="M172" s="169">
        <v>106565.58483508538</v>
      </c>
      <c r="N172" s="169">
        <v>196968.33028050419</v>
      </c>
      <c r="O172" s="169">
        <v>196968.33028050419</v>
      </c>
      <c r="P172" s="169">
        <v>196968.33028050419</v>
      </c>
      <c r="Q172" s="169">
        <v>196968.33028050419</v>
      </c>
      <c r="R172" s="169">
        <v>280937.64876857365</v>
      </c>
      <c r="S172" s="169">
        <v>280937.64876857365</v>
      </c>
      <c r="T172" s="169">
        <v>280937.64876857365</v>
      </c>
      <c r="U172" s="169">
        <v>280937.64876857365</v>
      </c>
      <c r="V172" s="169">
        <v>280937.64876857365</v>
      </c>
      <c r="W172" s="169">
        <v>280937.64876857365</v>
      </c>
      <c r="X172" s="169">
        <v>280937.64876857365</v>
      </c>
      <c r="Y172" s="169">
        <v>368287.50952765701</v>
      </c>
      <c r="Z172" s="169">
        <v>368287.50952765701</v>
      </c>
      <c r="AA172" s="169">
        <v>368287.50952765701</v>
      </c>
      <c r="AB172" s="170">
        <v>368287.50952765701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65"/>
  <sheetViews>
    <sheetView zoomScale="70" zoomScaleNormal="70" workbookViewId="0">
      <selection activeCell="F3" sqref="F3:AB65"/>
    </sheetView>
  </sheetViews>
  <sheetFormatPr baseColWidth="10" defaultRowHeight="15" x14ac:dyDescent="0.25"/>
  <cols>
    <col min="1" max="1" width="8" bestFit="1" customWidth="1"/>
    <col min="2" max="2" width="5.7109375" bestFit="1" customWidth="1"/>
    <col min="3" max="3" width="12.42578125" bestFit="1" customWidth="1"/>
    <col min="4" max="4" width="10.140625" bestFit="1" customWidth="1"/>
    <col min="5" max="5" width="10" bestFit="1" customWidth="1"/>
    <col min="6" max="8" width="11" bestFit="1" customWidth="1"/>
    <col min="9" max="13" width="12.28515625" bestFit="1" customWidth="1"/>
    <col min="14" max="28" width="13.2851562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2028</v>
      </c>
      <c r="G1">
        <v>2029</v>
      </c>
      <c r="H1">
        <v>2030</v>
      </c>
      <c r="I1">
        <v>2031</v>
      </c>
      <c r="J1">
        <v>2032</v>
      </c>
      <c r="K1">
        <v>2033</v>
      </c>
      <c r="L1">
        <v>2034</v>
      </c>
      <c r="M1">
        <v>2035</v>
      </c>
      <c r="N1">
        <v>2036</v>
      </c>
      <c r="O1">
        <v>2037</v>
      </c>
      <c r="P1">
        <v>2038</v>
      </c>
      <c r="Q1">
        <v>2039</v>
      </c>
      <c r="R1">
        <v>2040</v>
      </c>
      <c r="S1">
        <v>2041</v>
      </c>
      <c r="T1">
        <v>2042</v>
      </c>
      <c r="U1">
        <v>2043</v>
      </c>
      <c r="V1">
        <v>2044</v>
      </c>
      <c r="W1">
        <v>2045</v>
      </c>
      <c r="X1">
        <v>2046</v>
      </c>
      <c r="Y1">
        <v>2047</v>
      </c>
      <c r="Z1">
        <v>2048</v>
      </c>
      <c r="AA1">
        <v>2049</v>
      </c>
      <c r="AB1">
        <v>2050</v>
      </c>
    </row>
    <row r="2" spans="1:28" x14ac:dyDescent="0.25">
      <c r="B2" t="s">
        <v>21</v>
      </c>
      <c r="C2" t="s">
        <v>5</v>
      </c>
    </row>
    <row r="3" spans="1:28" x14ac:dyDescent="0.25">
      <c r="D3" t="s">
        <v>6</v>
      </c>
      <c r="E3" t="s">
        <v>7</v>
      </c>
      <c r="F3" s="3">
        <v>35.759930966375371</v>
      </c>
      <c r="G3" s="3">
        <v>26.819948224781523</v>
      </c>
      <c r="H3" s="3">
        <v>26.819948224781523</v>
      </c>
      <c r="I3" s="3"/>
      <c r="J3" s="3"/>
      <c r="K3" s="3">
        <v>29.319407783439186</v>
      </c>
      <c r="L3" s="3">
        <v>21.989555837579388</v>
      </c>
      <c r="M3" s="3">
        <v>21.989555837579388</v>
      </c>
      <c r="N3" s="3"/>
      <c r="O3" s="3">
        <v>25.350177176865813</v>
      </c>
      <c r="P3" s="3">
        <v>32.151759419513112</v>
      </c>
      <c r="Q3" s="3">
        <v>51.304545424940201</v>
      </c>
      <c r="R3" s="3">
        <v>26.682520632380083</v>
      </c>
      <c r="S3" s="3">
        <v>16.828175729732269</v>
      </c>
      <c r="T3" s="3"/>
      <c r="U3" s="3"/>
      <c r="V3" s="3">
        <v>23.178825464899994</v>
      </c>
      <c r="W3" s="3">
        <v>17.384119098674994</v>
      </c>
      <c r="X3" s="3">
        <v>17.384119098674994</v>
      </c>
      <c r="Y3" s="3"/>
      <c r="Z3" s="3"/>
      <c r="AA3" s="3"/>
      <c r="AB3" s="3"/>
    </row>
    <row r="4" spans="1:28" x14ac:dyDescent="0.25">
      <c r="D4" t="s">
        <v>6</v>
      </c>
      <c r="E4" t="s">
        <v>8</v>
      </c>
      <c r="F4" s="3">
        <v>42.070507019265143</v>
      </c>
      <c r="G4" s="3">
        <v>31.552880264448852</v>
      </c>
      <c r="H4" s="3">
        <v>31.552880264448852</v>
      </c>
      <c r="I4" s="3"/>
      <c r="J4" s="3"/>
      <c r="K4" s="3">
        <v>35.630566666364373</v>
      </c>
      <c r="L4" s="3">
        <v>26.722924999773273</v>
      </c>
      <c r="M4" s="3">
        <v>26.722924999773273</v>
      </c>
      <c r="N4" s="3"/>
      <c r="O4" s="3">
        <v>31.903622544851647</v>
      </c>
      <c r="P4" s="3">
        <v>40.551869471811337</v>
      </c>
      <c r="Q4" s="3">
        <v>64.94042154032627</v>
      </c>
      <c r="R4" s="3">
        <v>33.876557079360516</v>
      </c>
      <c r="S4" s="3">
        <v>21.408442656981055</v>
      </c>
      <c r="T4" s="3"/>
      <c r="U4" s="3"/>
      <c r="V4" s="3">
        <v>30.375355410529593</v>
      </c>
      <c r="W4" s="3">
        <v>22.781516557897195</v>
      </c>
      <c r="X4" s="3">
        <v>22.781516557897195</v>
      </c>
      <c r="Y4" s="3"/>
      <c r="Z4" s="3"/>
      <c r="AA4" s="3"/>
      <c r="AB4" s="3"/>
    </row>
    <row r="5" spans="1:28" x14ac:dyDescent="0.25">
      <c r="D5" t="s">
        <v>6</v>
      </c>
      <c r="E5" t="s">
        <v>9</v>
      </c>
      <c r="F5" s="3">
        <v>56.79518447600794</v>
      </c>
      <c r="G5" s="3">
        <v>42.596388357005956</v>
      </c>
      <c r="H5" s="3">
        <v>42.596388357005956</v>
      </c>
      <c r="I5" s="3"/>
      <c r="J5" s="3"/>
      <c r="K5" s="3">
        <v>51.17155851020415</v>
      </c>
      <c r="L5" s="3">
        <v>38.378668882653109</v>
      </c>
      <c r="M5" s="3">
        <v>38.378668882653109</v>
      </c>
      <c r="N5" s="3"/>
      <c r="O5" s="3">
        <v>48.832075323752512</v>
      </c>
      <c r="P5" s="3">
        <v>62.331508910091614</v>
      </c>
      <c r="Q5" s="3">
        <v>100.50556800781617</v>
      </c>
      <c r="R5" s="3">
        <v>52.731280964490828</v>
      </c>
      <c r="S5" s="3">
        <v>33.4506916515329</v>
      </c>
      <c r="T5" s="3"/>
      <c r="U5" s="3"/>
      <c r="V5" s="3">
        <v>50.069267160213634</v>
      </c>
      <c r="W5" s="3">
        <v>37.55195037016022</v>
      </c>
      <c r="X5" s="3">
        <v>37.55195037016022</v>
      </c>
      <c r="Y5" s="3"/>
      <c r="Z5" s="3"/>
      <c r="AA5" s="3"/>
      <c r="AB5" s="3"/>
    </row>
    <row r="6" spans="1:28" x14ac:dyDescent="0.25">
      <c r="C6" t="s">
        <v>10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25">
      <c r="D7" t="s">
        <v>11</v>
      </c>
      <c r="E7" t="s">
        <v>7</v>
      </c>
      <c r="F7" s="3"/>
      <c r="G7" s="3"/>
      <c r="H7" s="3"/>
      <c r="I7" s="3">
        <v>8.2349922337172288</v>
      </c>
      <c r="J7" s="3">
        <v>8.2349922337172288</v>
      </c>
      <c r="K7" s="3">
        <v>8.2349922337172288</v>
      </c>
      <c r="L7" s="3">
        <v>8.2349922337172288</v>
      </c>
      <c r="M7" s="3">
        <v>8.2349922337172288</v>
      </c>
      <c r="N7" s="3">
        <v>15.745425609354138</v>
      </c>
      <c r="O7" s="3">
        <v>15.745425609354138</v>
      </c>
      <c r="P7" s="3">
        <v>15.745425609354138</v>
      </c>
      <c r="Q7" s="3">
        <v>15.745425609354138</v>
      </c>
      <c r="R7" s="3">
        <v>22.809320541751543</v>
      </c>
      <c r="S7" s="3">
        <v>28.499472277148712</v>
      </c>
      <c r="T7" s="3">
        <v>35.235698636608554</v>
      </c>
      <c r="U7" s="3">
        <v>35.235698636608554</v>
      </c>
      <c r="V7" s="3">
        <v>35.235698636608554</v>
      </c>
      <c r="W7" s="3">
        <v>35.235698636608554</v>
      </c>
      <c r="X7" s="3">
        <v>35.235698636608554</v>
      </c>
      <c r="Y7" s="3">
        <v>42.055316501409806</v>
      </c>
      <c r="Z7" s="3">
        <v>42.055316501409806</v>
      </c>
      <c r="AA7" s="3">
        <v>42.055316501409806</v>
      </c>
      <c r="AB7" s="3">
        <v>42.055316501409806</v>
      </c>
    </row>
    <row r="8" spans="1:28" x14ac:dyDescent="0.25">
      <c r="D8" t="s">
        <v>11</v>
      </c>
      <c r="E8" t="s">
        <v>8</v>
      </c>
      <c r="F8" s="3"/>
      <c r="G8" s="3"/>
      <c r="H8" s="3"/>
      <c r="I8" s="3">
        <v>8.9449320396673286</v>
      </c>
      <c r="J8" s="3">
        <v>8.9449320396673286</v>
      </c>
      <c r="K8" s="3">
        <v>8.9449320396673286</v>
      </c>
      <c r="L8" s="3">
        <v>8.9449320396673286</v>
      </c>
      <c r="M8" s="3">
        <v>8.9449320396673286</v>
      </c>
      <c r="N8" s="3">
        <v>17.165370789633318</v>
      </c>
      <c r="O8" s="3">
        <v>17.165370789633318</v>
      </c>
      <c r="P8" s="3">
        <v>17.165370789633318</v>
      </c>
      <c r="Q8" s="3">
        <v>17.165370789633318</v>
      </c>
      <c r="R8" s="3">
        <v>24.966528325929129</v>
      </c>
      <c r="S8" s="3">
        <v>31.048745489286048</v>
      </c>
      <c r="T8" s="3">
        <v>38.472011887833204</v>
      </c>
      <c r="U8" s="3">
        <v>38.472011887833204</v>
      </c>
      <c r="V8" s="3">
        <v>38.472011887833204</v>
      </c>
      <c r="W8" s="3">
        <v>38.472011887833204</v>
      </c>
      <c r="X8" s="3">
        <v>38.472011887833204</v>
      </c>
      <c r="Y8" s="3">
        <v>46.101239371517778</v>
      </c>
      <c r="Z8" s="3">
        <v>46.101239371517778</v>
      </c>
      <c r="AA8" s="3">
        <v>46.101239371517778</v>
      </c>
      <c r="AB8" s="3">
        <v>46.101239371517778</v>
      </c>
    </row>
    <row r="9" spans="1:28" x14ac:dyDescent="0.25">
      <c r="D9" t="s">
        <v>11</v>
      </c>
      <c r="E9" t="s">
        <v>9</v>
      </c>
      <c r="F9" s="3"/>
      <c r="G9" s="3"/>
      <c r="H9" s="3"/>
      <c r="I9" s="3">
        <v>10.601458253550895</v>
      </c>
      <c r="J9" s="3">
        <v>10.601458253550895</v>
      </c>
      <c r="K9" s="3">
        <v>10.601458253550895</v>
      </c>
      <c r="L9" s="3">
        <v>10.601458253550895</v>
      </c>
      <c r="M9" s="3">
        <v>10.601458253550895</v>
      </c>
      <c r="N9" s="3">
        <v>20.57025858594886</v>
      </c>
      <c r="O9" s="3">
        <v>20.57025858594886</v>
      </c>
      <c r="P9" s="3">
        <v>20.57025858594886</v>
      </c>
      <c r="Q9" s="3">
        <v>20.57025858594886</v>
      </c>
      <c r="R9" s="3">
        <v>30.275867059871018</v>
      </c>
      <c r="S9" s="3">
        <v>37.379955456814706</v>
      </c>
      <c r="T9" s="3">
        <v>46.609559204544645</v>
      </c>
      <c r="U9" s="3">
        <v>46.609559204544645</v>
      </c>
      <c r="V9" s="3">
        <v>46.609559204544645</v>
      </c>
      <c r="W9" s="3">
        <v>46.609559204544645</v>
      </c>
      <c r="X9" s="3">
        <v>46.609559204544645</v>
      </c>
      <c r="Y9" s="3">
        <v>56.454351760068683</v>
      </c>
      <c r="Z9" s="3">
        <v>56.454351760068683</v>
      </c>
      <c r="AA9" s="3">
        <v>56.454351760068683</v>
      </c>
      <c r="AB9" s="3">
        <v>56.454351760068683</v>
      </c>
    </row>
    <row r="10" spans="1:28" x14ac:dyDescent="0.25">
      <c r="C10" t="s">
        <v>20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x14ac:dyDescent="0.25">
      <c r="D11" t="s">
        <v>11</v>
      </c>
      <c r="E11" t="s">
        <v>7</v>
      </c>
      <c r="F11" s="3"/>
      <c r="G11" s="3"/>
      <c r="H11" s="3"/>
      <c r="I11" s="3">
        <v>5.3614131517416794</v>
      </c>
      <c r="J11" s="3">
        <v>5.3614131517416794</v>
      </c>
      <c r="K11" s="3">
        <v>5.3614131517416794</v>
      </c>
      <c r="L11" s="3">
        <v>5.3614131517416794</v>
      </c>
      <c r="M11" s="3">
        <v>5.3614131517416794</v>
      </c>
      <c r="N11" s="3">
        <v>9.9096585163733586</v>
      </c>
      <c r="O11" s="3">
        <v>9.9096585163733586</v>
      </c>
      <c r="P11" s="3">
        <v>9.9096585163733586</v>
      </c>
      <c r="Q11" s="3">
        <v>9.9096585163733586</v>
      </c>
      <c r="R11" s="3">
        <v>14.134233030066866</v>
      </c>
      <c r="S11" s="3">
        <v>15.66958876013919</v>
      </c>
      <c r="T11" s="3">
        <v>19.331340776394985</v>
      </c>
      <c r="U11" s="3">
        <v>19.331340776394985</v>
      </c>
      <c r="V11" s="3">
        <v>19.331340776394985</v>
      </c>
      <c r="W11" s="3">
        <v>19.331340776394985</v>
      </c>
      <c r="X11" s="3">
        <v>19.331340776394985</v>
      </c>
      <c r="Y11" s="3">
        <v>23.725988481091864</v>
      </c>
      <c r="Z11" s="3">
        <v>23.725988481091864</v>
      </c>
      <c r="AA11" s="3">
        <v>23.725988481091864</v>
      </c>
      <c r="AB11" s="3">
        <v>23.725988481091864</v>
      </c>
    </row>
    <row r="12" spans="1:28" x14ac:dyDescent="0.25">
      <c r="D12" t="s">
        <v>11</v>
      </c>
      <c r="E12" t="s">
        <v>8</v>
      </c>
      <c r="F12" s="3"/>
      <c r="G12" s="3"/>
      <c r="H12" s="3"/>
      <c r="I12" s="3">
        <v>6.3075448844019766</v>
      </c>
      <c r="J12" s="3">
        <v>6.3075448844019766</v>
      </c>
      <c r="K12" s="3">
        <v>6.3075448844019766</v>
      </c>
      <c r="L12" s="3">
        <v>6.3075448844019766</v>
      </c>
      <c r="M12" s="3">
        <v>6.3075448844019766</v>
      </c>
      <c r="N12" s="3">
        <v>11.658421783968659</v>
      </c>
      <c r="O12" s="3">
        <v>11.658421783968659</v>
      </c>
      <c r="P12" s="3">
        <v>11.658421783968659</v>
      </c>
      <c r="Q12" s="3">
        <v>11.658421783968659</v>
      </c>
      <c r="R12" s="3">
        <v>16.628509447137489</v>
      </c>
      <c r="S12" s="3">
        <v>18.434810306046106</v>
      </c>
      <c r="T12" s="3">
        <v>22.742753854582336</v>
      </c>
      <c r="U12" s="3">
        <v>22.742753854582336</v>
      </c>
      <c r="V12" s="3">
        <v>22.742753854582336</v>
      </c>
      <c r="W12" s="3">
        <v>22.742753854582336</v>
      </c>
      <c r="X12" s="3">
        <v>22.742753854582336</v>
      </c>
      <c r="Y12" s="3">
        <v>27.91292762481396</v>
      </c>
      <c r="Z12" s="3">
        <v>27.91292762481396</v>
      </c>
      <c r="AA12" s="3">
        <v>27.91292762481396</v>
      </c>
      <c r="AB12" s="3">
        <v>27.91292762481396</v>
      </c>
    </row>
    <row r="13" spans="1:28" x14ac:dyDescent="0.25">
      <c r="D13" t="s">
        <v>11</v>
      </c>
      <c r="E13" t="s">
        <v>9</v>
      </c>
      <c r="F13" s="3"/>
      <c r="G13" s="3"/>
      <c r="H13" s="3"/>
      <c r="I13" s="3">
        <v>8.5151855939426682</v>
      </c>
      <c r="J13" s="3">
        <v>8.5151855939426682</v>
      </c>
      <c r="K13" s="3">
        <v>8.5151855939426682</v>
      </c>
      <c r="L13" s="3">
        <v>8.5151855939426682</v>
      </c>
      <c r="M13" s="3">
        <v>8.5151855939426682</v>
      </c>
      <c r="N13" s="3">
        <v>15.73886940835769</v>
      </c>
      <c r="O13" s="3">
        <v>15.73886940835769</v>
      </c>
      <c r="P13" s="3">
        <v>15.73886940835769</v>
      </c>
      <c r="Q13" s="3">
        <v>15.73886940835769</v>
      </c>
      <c r="R13" s="3">
        <v>22.448487753635611</v>
      </c>
      <c r="S13" s="3">
        <v>24.886993913162247</v>
      </c>
      <c r="T13" s="3">
        <v>30.702717703686154</v>
      </c>
      <c r="U13" s="3">
        <v>30.702717703686154</v>
      </c>
      <c r="V13" s="3">
        <v>30.702717703686154</v>
      </c>
      <c r="W13" s="3">
        <v>30.702717703686154</v>
      </c>
      <c r="X13" s="3">
        <v>30.702717703686154</v>
      </c>
      <c r="Y13" s="3">
        <v>37.682452293498848</v>
      </c>
      <c r="Z13" s="3">
        <v>37.682452293498848</v>
      </c>
      <c r="AA13" s="3">
        <v>37.682452293498848</v>
      </c>
      <c r="AB13" s="3">
        <v>37.682452293498848</v>
      </c>
    </row>
    <row r="14" spans="1:28" x14ac:dyDescent="0.25">
      <c r="C14" t="s">
        <v>12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x14ac:dyDescent="0.25">
      <c r="D15" t="s">
        <v>13</v>
      </c>
      <c r="E15" t="s">
        <v>7</v>
      </c>
      <c r="F15" s="3"/>
      <c r="G15" s="3"/>
      <c r="H15" s="3"/>
      <c r="I15" s="3">
        <f>I16</f>
        <v>61078.257105909404</v>
      </c>
      <c r="J15" s="3">
        <f t="shared" ref="J15:AB15" si="0">J16</f>
        <v>61078.257105909404</v>
      </c>
      <c r="K15" s="3">
        <f t="shared" si="0"/>
        <v>61078.257105909404</v>
      </c>
      <c r="L15" s="3">
        <f t="shared" si="0"/>
        <v>61078.257105909404</v>
      </c>
      <c r="M15" s="3">
        <f t="shared" si="0"/>
        <v>61078.257105909404</v>
      </c>
      <c r="N15" s="3">
        <f t="shared" si="0"/>
        <v>112892.75367100909</v>
      </c>
      <c r="O15" s="3">
        <f t="shared" si="0"/>
        <v>112892.75367100909</v>
      </c>
      <c r="P15" s="3">
        <f t="shared" si="0"/>
        <v>112892.75367100909</v>
      </c>
      <c r="Q15" s="3">
        <f t="shared" si="0"/>
        <v>112892.75367100909</v>
      </c>
      <c r="R15" s="3">
        <f t="shared" si="0"/>
        <v>161019.91997483195</v>
      </c>
      <c r="S15" s="3">
        <f t="shared" si="0"/>
        <v>202735.31493804944</v>
      </c>
      <c r="T15" s="3">
        <f t="shared" si="0"/>
        <v>220226.36985607553</v>
      </c>
      <c r="U15" s="3">
        <f t="shared" si="0"/>
        <v>220226.36985607553</v>
      </c>
      <c r="V15" s="3">
        <f t="shared" si="0"/>
        <v>220226.36985607553</v>
      </c>
      <c r="W15" s="3">
        <f t="shared" si="0"/>
        <v>220226.36985607553</v>
      </c>
      <c r="X15" s="3">
        <f t="shared" si="0"/>
        <v>220226.36985607553</v>
      </c>
      <c r="Y15" s="3">
        <f t="shared" si="0"/>
        <v>270291.10005827999</v>
      </c>
      <c r="Z15" s="3">
        <f t="shared" si="0"/>
        <v>270291.10005827999</v>
      </c>
      <c r="AA15" s="3">
        <f t="shared" si="0"/>
        <v>270291.10005827999</v>
      </c>
      <c r="AB15" s="3">
        <f t="shared" si="0"/>
        <v>270291.10005827999</v>
      </c>
    </row>
    <row r="16" spans="1:28" x14ac:dyDescent="0.25">
      <c r="D16" t="s">
        <v>13</v>
      </c>
      <c r="E16" t="s">
        <v>8</v>
      </c>
      <c r="F16" s="3"/>
      <c r="G16" s="3"/>
      <c r="H16" s="3"/>
      <c r="I16" s="3">
        <v>61078.257105909404</v>
      </c>
      <c r="J16" s="3">
        <v>61078.257105909404</v>
      </c>
      <c r="K16" s="3">
        <v>61078.257105909404</v>
      </c>
      <c r="L16" s="3">
        <v>61078.257105909404</v>
      </c>
      <c r="M16" s="3">
        <v>61078.257105909404</v>
      </c>
      <c r="N16" s="3">
        <v>112892.75367100909</v>
      </c>
      <c r="O16" s="3">
        <v>112892.75367100909</v>
      </c>
      <c r="P16" s="3">
        <v>112892.75367100909</v>
      </c>
      <c r="Q16" s="3">
        <v>112892.75367100909</v>
      </c>
      <c r="R16" s="3">
        <v>161019.91997483195</v>
      </c>
      <c r="S16" s="3">
        <v>202735.31493804944</v>
      </c>
      <c r="T16" s="3">
        <v>220226.36985607553</v>
      </c>
      <c r="U16" s="3">
        <v>220226.36985607553</v>
      </c>
      <c r="V16" s="3">
        <v>220226.36985607553</v>
      </c>
      <c r="W16" s="3">
        <v>220226.36985607553</v>
      </c>
      <c r="X16" s="3">
        <v>220226.36985607553</v>
      </c>
      <c r="Y16" s="3">
        <v>270291.10005827999</v>
      </c>
      <c r="Z16" s="3">
        <v>270291.10005827999</v>
      </c>
      <c r="AA16" s="3">
        <v>270291.10005827999</v>
      </c>
      <c r="AB16" s="3">
        <v>270291.10005827999</v>
      </c>
    </row>
    <row r="17" spans="1:28" x14ac:dyDescent="0.25">
      <c r="D17" t="s">
        <v>13</v>
      </c>
      <c r="E17" t="s">
        <v>9</v>
      </c>
      <c r="F17" s="3"/>
      <c r="G17" s="3"/>
      <c r="H17" s="3"/>
      <c r="I17" s="3">
        <f>I16</f>
        <v>61078.257105909404</v>
      </c>
      <c r="J17" s="3">
        <f t="shared" ref="J17:AB17" si="1">J16</f>
        <v>61078.257105909404</v>
      </c>
      <c r="K17" s="3">
        <f t="shared" si="1"/>
        <v>61078.257105909404</v>
      </c>
      <c r="L17" s="3">
        <f t="shared" si="1"/>
        <v>61078.257105909404</v>
      </c>
      <c r="M17" s="3">
        <f t="shared" si="1"/>
        <v>61078.257105909404</v>
      </c>
      <c r="N17" s="3">
        <f t="shared" si="1"/>
        <v>112892.75367100909</v>
      </c>
      <c r="O17" s="3">
        <f t="shared" si="1"/>
        <v>112892.75367100909</v>
      </c>
      <c r="P17" s="3">
        <f t="shared" si="1"/>
        <v>112892.75367100909</v>
      </c>
      <c r="Q17" s="3">
        <f t="shared" si="1"/>
        <v>112892.75367100909</v>
      </c>
      <c r="R17" s="3">
        <f t="shared" si="1"/>
        <v>161019.91997483195</v>
      </c>
      <c r="S17" s="3">
        <f t="shared" si="1"/>
        <v>202735.31493804944</v>
      </c>
      <c r="T17" s="3">
        <f t="shared" si="1"/>
        <v>220226.36985607553</v>
      </c>
      <c r="U17" s="3">
        <f t="shared" si="1"/>
        <v>220226.36985607553</v>
      </c>
      <c r="V17" s="3">
        <f t="shared" si="1"/>
        <v>220226.36985607553</v>
      </c>
      <c r="W17" s="3">
        <f t="shared" si="1"/>
        <v>220226.36985607553</v>
      </c>
      <c r="X17" s="3">
        <f t="shared" si="1"/>
        <v>220226.36985607553</v>
      </c>
      <c r="Y17" s="3">
        <f t="shared" si="1"/>
        <v>270291.10005827999</v>
      </c>
      <c r="Z17" s="3">
        <f t="shared" si="1"/>
        <v>270291.10005827999</v>
      </c>
      <c r="AA17" s="3">
        <f t="shared" si="1"/>
        <v>270291.10005827999</v>
      </c>
      <c r="AB17" s="3">
        <f t="shared" si="1"/>
        <v>270291.10005827999</v>
      </c>
    </row>
    <row r="18" spans="1:28" x14ac:dyDescent="0.25">
      <c r="C18" t="s">
        <v>22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x14ac:dyDescent="0.25">
      <c r="D19" t="s">
        <v>13</v>
      </c>
      <c r="E19" t="s">
        <v>7</v>
      </c>
      <c r="F19" s="3"/>
      <c r="G19" s="3"/>
      <c r="H19" s="3"/>
      <c r="I19" s="3">
        <v>327736.98934878217</v>
      </c>
      <c r="J19" s="3">
        <v>327736.98934878217</v>
      </c>
      <c r="K19" s="3">
        <v>327736.98934878217</v>
      </c>
      <c r="L19" s="3">
        <v>327736.98934878217</v>
      </c>
      <c r="M19" s="3">
        <v>327736.98934878217</v>
      </c>
      <c r="N19" s="3">
        <v>605765.99530785368</v>
      </c>
      <c r="O19" s="3">
        <v>605765.99530785368</v>
      </c>
      <c r="P19" s="3">
        <v>605765.99530785368</v>
      </c>
      <c r="Q19" s="3">
        <v>605765.99530785368</v>
      </c>
      <c r="R19" s="3">
        <v>864009.3266942203</v>
      </c>
      <c r="S19" s="3">
        <v>957863.76771777496</v>
      </c>
      <c r="T19" s="3">
        <v>1181702.4723984541</v>
      </c>
      <c r="U19" s="3">
        <v>1181702.4723984541</v>
      </c>
      <c r="V19" s="3">
        <v>1181702.4723984541</v>
      </c>
      <c r="W19" s="3">
        <v>1181702.4723984541</v>
      </c>
      <c r="X19" s="3">
        <v>1181702.4723984541</v>
      </c>
      <c r="Y19" s="3">
        <v>1450342.4881175999</v>
      </c>
      <c r="Z19" s="3">
        <v>1450342.4881175999</v>
      </c>
      <c r="AA19" s="3">
        <v>1450342.4881175999</v>
      </c>
      <c r="AB19" s="3">
        <v>1450342.4881175999</v>
      </c>
    </row>
    <row r="20" spans="1:28" x14ac:dyDescent="0.25">
      <c r="D20" t="s">
        <v>13</v>
      </c>
      <c r="E20" t="s">
        <v>8</v>
      </c>
      <c r="F20" s="3"/>
      <c r="G20" s="3"/>
      <c r="H20" s="3"/>
      <c r="I20" s="3">
        <v>570560.30418447079</v>
      </c>
      <c r="J20" s="3">
        <v>570560.30418447079</v>
      </c>
      <c r="K20" s="3">
        <v>570560.30418447079</v>
      </c>
      <c r="L20" s="3">
        <v>570560.30418447079</v>
      </c>
      <c r="M20" s="3">
        <v>570560.30418447079</v>
      </c>
      <c r="N20" s="3">
        <v>1054583.5281950361</v>
      </c>
      <c r="O20" s="3">
        <v>1054583.5281950361</v>
      </c>
      <c r="P20" s="3">
        <v>1054583.5281950361</v>
      </c>
      <c r="Q20" s="3">
        <v>1054583.5281950361</v>
      </c>
      <c r="R20" s="3">
        <v>1504161.6914722107</v>
      </c>
      <c r="S20" s="3">
        <v>1893844.5273481202</v>
      </c>
      <c r="T20" s="3">
        <v>2057236.5769482176</v>
      </c>
      <c r="U20" s="3">
        <v>2057236.5769482176</v>
      </c>
      <c r="V20" s="3">
        <v>2057236.5769482176</v>
      </c>
      <c r="W20" s="3">
        <v>2057236.5769482176</v>
      </c>
      <c r="X20" s="3">
        <v>2057236.5769482176</v>
      </c>
      <c r="Y20" s="3">
        <v>2524914.4224956399</v>
      </c>
      <c r="Z20" s="3">
        <v>2524914.4224956399</v>
      </c>
      <c r="AA20" s="3">
        <v>2524914.4224956399</v>
      </c>
      <c r="AB20" s="3">
        <v>2524914.4224956399</v>
      </c>
    </row>
    <row r="21" spans="1:28" x14ac:dyDescent="0.25">
      <c r="D21" t="s">
        <v>13</v>
      </c>
      <c r="E21" t="s">
        <v>9</v>
      </c>
      <c r="F21" s="4"/>
      <c r="G21" s="4"/>
      <c r="H21" s="4"/>
      <c r="I21" s="3">
        <f>I20</f>
        <v>570560.30418447079</v>
      </c>
      <c r="J21" s="3">
        <f t="shared" ref="J21:AB21" si="2">J20</f>
        <v>570560.30418447079</v>
      </c>
      <c r="K21" s="3">
        <f t="shared" si="2"/>
        <v>570560.30418447079</v>
      </c>
      <c r="L21" s="3">
        <f t="shared" si="2"/>
        <v>570560.30418447079</v>
      </c>
      <c r="M21" s="3">
        <f t="shared" si="2"/>
        <v>570560.30418447079</v>
      </c>
      <c r="N21" s="3">
        <f t="shared" si="2"/>
        <v>1054583.5281950361</v>
      </c>
      <c r="O21" s="3">
        <f t="shared" si="2"/>
        <v>1054583.5281950361</v>
      </c>
      <c r="P21" s="3">
        <f t="shared" si="2"/>
        <v>1054583.5281950361</v>
      </c>
      <c r="Q21" s="3">
        <f t="shared" si="2"/>
        <v>1054583.5281950361</v>
      </c>
      <c r="R21" s="3">
        <f t="shared" si="2"/>
        <v>1504161.6914722107</v>
      </c>
      <c r="S21" s="3">
        <f t="shared" si="2"/>
        <v>1893844.5273481202</v>
      </c>
      <c r="T21" s="3">
        <f t="shared" si="2"/>
        <v>2057236.5769482176</v>
      </c>
      <c r="U21" s="3">
        <f t="shared" si="2"/>
        <v>2057236.5769482176</v>
      </c>
      <c r="V21" s="3">
        <f t="shared" si="2"/>
        <v>2057236.5769482176</v>
      </c>
      <c r="W21" s="3">
        <f t="shared" si="2"/>
        <v>2057236.5769482176</v>
      </c>
      <c r="X21" s="3">
        <f t="shared" si="2"/>
        <v>2057236.5769482176</v>
      </c>
      <c r="Y21" s="3">
        <f t="shared" si="2"/>
        <v>2524914.4224956399</v>
      </c>
      <c r="Z21" s="3">
        <f t="shared" si="2"/>
        <v>2524914.4224956399</v>
      </c>
      <c r="AA21" s="3">
        <f t="shared" si="2"/>
        <v>2524914.4224956399</v>
      </c>
      <c r="AB21" s="3">
        <f t="shared" si="2"/>
        <v>2524914.4224956399</v>
      </c>
    </row>
    <row r="22" spans="1:28" x14ac:dyDescent="0.25"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x14ac:dyDescent="0.25">
      <c r="A23" t="s">
        <v>14</v>
      </c>
      <c r="B23" t="s">
        <v>1</v>
      </c>
      <c r="C23" t="s">
        <v>2</v>
      </c>
      <c r="D23" t="s">
        <v>3</v>
      </c>
      <c r="E23" t="s">
        <v>4</v>
      </c>
      <c r="F23" s="4">
        <v>2028</v>
      </c>
      <c r="G23" s="4">
        <v>2029</v>
      </c>
      <c r="H23" s="4">
        <v>2030</v>
      </c>
      <c r="I23" s="4">
        <v>2031</v>
      </c>
      <c r="J23" s="4">
        <v>2032</v>
      </c>
      <c r="K23" s="4">
        <v>2033</v>
      </c>
      <c r="L23" s="4">
        <v>2034</v>
      </c>
      <c r="M23" s="4">
        <v>2035</v>
      </c>
      <c r="N23" s="4">
        <v>2036</v>
      </c>
      <c r="O23" s="4">
        <v>2037</v>
      </c>
      <c r="P23" s="4">
        <v>2038</v>
      </c>
      <c r="Q23" s="4">
        <v>2039</v>
      </c>
      <c r="R23" s="4">
        <v>2040</v>
      </c>
      <c r="S23" s="4">
        <v>2041</v>
      </c>
      <c r="T23" s="4">
        <v>2042</v>
      </c>
      <c r="U23" s="4">
        <v>2043</v>
      </c>
      <c r="V23" s="4">
        <v>2044</v>
      </c>
      <c r="W23" s="4">
        <v>2045</v>
      </c>
      <c r="X23" s="4">
        <v>2046</v>
      </c>
      <c r="Y23" s="4">
        <v>2047</v>
      </c>
      <c r="Z23" s="4">
        <v>2048</v>
      </c>
      <c r="AA23" s="4">
        <v>2049</v>
      </c>
      <c r="AB23" s="4">
        <v>2050</v>
      </c>
    </row>
    <row r="24" spans="1:28" x14ac:dyDescent="0.25">
      <c r="B24" t="s">
        <v>21</v>
      </c>
      <c r="C24" t="s">
        <v>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x14ac:dyDescent="0.25">
      <c r="D25" t="s">
        <v>6</v>
      </c>
      <c r="E25" t="s">
        <v>7</v>
      </c>
      <c r="F25" s="3">
        <v>35.759930966375371</v>
      </c>
      <c r="G25" s="3">
        <v>26.819948224781523</v>
      </c>
      <c r="H25" s="3">
        <v>26.819948224781523</v>
      </c>
      <c r="I25" s="3"/>
      <c r="J25" s="3"/>
      <c r="K25" s="3">
        <v>29.319407783439186</v>
      </c>
      <c r="L25" s="3">
        <v>21.989555837579388</v>
      </c>
      <c r="M25" s="3">
        <v>21.989555837579388</v>
      </c>
      <c r="N25" s="3"/>
      <c r="O25" s="3">
        <v>25.350177176865813</v>
      </c>
      <c r="P25" s="3">
        <v>32.151759419513112</v>
      </c>
      <c r="Q25" s="3">
        <v>51.304545424940201</v>
      </c>
      <c r="R25" s="3">
        <v>26.682520632380083</v>
      </c>
      <c r="S25" s="3">
        <v>16.828175729732269</v>
      </c>
      <c r="T25" s="3"/>
      <c r="U25" s="3"/>
      <c r="V25" s="3">
        <v>23.178825464899994</v>
      </c>
      <c r="W25" s="3">
        <v>17.384119098674994</v>
      </c>
      <c r="X25" s="3">
        <v>17.384119098674994</v>
      </c>
      <c r="Y25" s="3"/>
      <c r="Z25" s="3"/>
      <c r="AA25" s="3"/>
      <c r="AB25" s="3"/>
    </row>
    <row r="26" spans="1:28" x14ac:dyDescent="0.25">
      <c r="D26" t="s">
        <v>6</v>
      </c>
      <c r="E26" t="s">
        <v>8</v>
      </c>
      <c r="F26" s="3">
        <v>42.070507019265143</v>
      </c>
      <c r="G26" s="3">
        <v>31.552880264448852</v>
      </c>
      <c r="H26" s="3">
        <v>31.552880264448852</v>
      </c>
      <c r="I26" s="3"/>
      <c r="J26" s="3"/>
      <c r="K26" s="3">
        <v>35.630566666364373</v>
      </c>
      <c r="L26" s="3">
        <v>26.722924999773273</v>
      </c>
      <c r="M26" s="3">
        <v>26.722924999773273</v>
      </c>
      <c r="N26" s="3"/>
      <c r="O26" s="3">
        <v>31.903622544851647</v>
      </c>
      <c r="P26" s="3">
        <v>40.551869471811337</v>
      </c>
      <c r="Q26" s="3">
        <v>64.94042154032627</v>
      </c>
      <c r="R26" s="3">
        <v>31.262787559628869</v>
      </c>
      <c r="S26" s="3">
        <v>21.408442656981055</v>
      </c>
      <c r="T26" s="3"/>
      <c r="U26" s="3"/>
      <c r="V26" s="3">
        <v>30.375355410529593</v>
      </c>
      <c r="W26" s="3">
        <v>22.781516557897195</v>
      </c>
      <c r="X26" s="3">
        <v>22.781516557897195</v>
      </c>
      <c r="Y26" s="3"/>
      <c r="Z26" s="3"/>
      <c r="AA26" s="3"/>
      <c r="AB26" s="3"/>
    </row>
    <row r="27" spans="1:28" x14ac:dyDescent="0.25">
      <c r="D27" t="s">
        <v>6</v>
      </c>
      <c r="E27" t="s">
        <v>9</v>
      </c>
      <c r="F27" s="3">
        <v>56.79518447600794</v>
      </c>
      <c r="G27" s="3">
        <v>42.596388357005956</v>
      </c>
      <c r="H27" s="3">
        <v>42.596388357005956</v>
      </c>
      <c r="I27" s="3"/>
      <c r="J27" s="3"/>
      <c r="K27" s="3">
        <v>51.17155851020415</v>
      </c>
      <c r="L27" s="3">
        <v>38.378668882653109</v>
      </c>
      <c r="M27" s="3">
        <v>38.378668882653109</v>
      </c>
      <c r="N27" s="3"/>
      <c r="O27" s="3">
        <v>48.832075323752512</v>
      </c>
      <c r="P27" s="3">
        <v>62.331508910091614</v>
      </c>
      <c r="Q27" s="3">
        <v>100.50556800781617</v>
      </c>
      <c r="R27" s="3">
        <v>52.731280964490828</v>
      </c>
      <c r="S27" s="3">
        <v>33.4506916515329</v>
      </c>
      <c r="T27" s="3"/>
      <c r="U27" s="3"/>
      <c r="V27" s="3">
        <v>50.069267160213634</v>
      </c>
      <c r="W27" s="3">
        <v>37.55195037016022</v>
      </c>
      <c r="X27" s="3">
        <v>37.55195037016022</v>
      </c>
      <c r="Y27" s="3"/>
      <c r="Z27" s="3"/>
      <c r="AA27" s="3"/>
      <c r="AB27" s="3"/>
    </row>
    <row r="28" spans="1:28" x14ac:dyDescent="0.25">
      <c r="C28" t="s">
        <v>10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25">
      <c r="D29" t="s">
        <v>11</v>
      </c>
      <c r="E29" t="s">
        <v>7</v>
      </c>
      <c r="F29" s="3"/>
      <c r="G29" s="3"/>
      <c r="H29" s="3"/>
      <c r="I29" s="3">
        <v>8.2349922337172288</v>
      </c>
      <c r="J29" s="3">
        <v>8.2349922337172288</v>
      </c>
      <c r="K29" s="3">
        <v>8.2349922337172288</v>
      </c>
      <c r="L29" s="3">
        <v>8.2349922337172288</v>
      </c>
      <c r="M29" s="3">
        <v>8.2349922337172288</v>
      </c>
      <c r="N29" s="3">
        <v>15.745425609354138</v>
      </c>
      <c r="O29" s="3">
        <v>15.745425609354138</v>
      </c>
      <c r="P29" s="3">
        <v>15.745425609354138</v>
      </c>
      <c r="Q29" s="3">
        <v>15.745425609354138</v>
      </c>
      <c r="R29" s="3">
        <v>22.809320541751543</v>
      </c>
      <c r="S29" s="3">
        <v>28.499472277148712</v>
      </c>
      <c r="T29" s="3">
        <v>35.235698636608554</v>
      </c>
      <c r="U29" s="3">
        <v>35.235698636608554</v>
      </c>
      <c r="V29" s="3">
        <v>35.235698636608554</v>
      </c>
      <c r="W29" s="3">
        <v>35.235698636608554</v>
      </c>
      <c r="X29" s="3">
        <v>35.235698636608554</v>
      </c>
      <c r="Y29" s="3">
        <v>42.055316501409806</v>
      </c>
      <c r="Z29" s="3">
        <v>42.055316501409806</v>
      </c>
      <c r="AA29" s="3">
        <v>42.055316501409806</v>
      </c>
      <c r="AB29" s="3">
        <v>42.055316501409806</v>
      </c>
    </row>
    <row r="30" spans="1:28" x14ac:dyDescent="0.25">
      <c r="D30" t="s">
        <v>11</v>
      </c>
      <c r="E30" t="s">
        <v>8</v>
      </c>
      <c r="F30" s="3"/>
      <c r="G30" s="3"/>
      <c r="H30" s="3"/>
      <c r="I30" s="3">
        <v>8.9449320396673286</v>
      </c>
      <c r="J30" s="3">
        <v>8.9449320396673286</v>
      </c>
      <c r="K30" s="3">
        <v>8.9449320396673286</v>
      </c>
      <c r="L30" s="3">
        <v>8.9449320396673286</v>
      </c>
      <c r="M30" s="3">
        <v>8.9449320396673286</v>
      </c>
      <c r="N30" s="3">
        <v>17.165370789633318</v>
      </c>
      <c r="O30" s="3">
        <v>17.165370789633318</v>
      </c>
      <c r="P30" s="3">
        <v>17.165370789633318</v>
      </c>
      <c r="Q30" s="3">
        <v>17.165370789633318</v>
      </c>
      <c r="R30" s="3">
        <v>24.966528325929129</v>
      </c>
      <c r="S30" s="3">
        <v>31.048745489286048</v>
      </c>
      <c r="T30" s="3">
        <v>38.472011887833204</v>
      </c>
      <c r="U30" s="3">
        <v>38.472011887833204</v>
      </c>
      <c r="V30" s="3">
        <v>38.472011887833204</v>
      </c>
      <c r="W30" s="3">
        <v>38.472011887833204</v>
      </c>
      <c r="X30" s="3">
        <v>38.472011887833204</v>
      </c>
      <c r="Y30" s="3">
        <v>46.101239371517778</v>
      </c>
      <c r="Z30" s="3">
        <v>46.101239371517778</v>
      </c>
      <c r="AA30" s="3">
        <v>46.101239371517778</v>
      </c>
      <c r="AB30" s="3">
        <v>46.101239371517778</v>
      </c>
    </row>
    <row r="31" spans="1:28" x14ac:dyDescent="0.25">
      <c r="D31" t="s">
        <v>11</v>
      </c>
      <c r="E31" t="s">
        <v>9</v>
      </c>
      <c r="F31" s="3"/>
      <c r="G31" s="3"/>
      <c r="H31" s="3"/>
      <c r="I31" s="3">
        <v>10.601458253550895</v>
      </c>
      <c r="J31" s="3">
        <v>10.601458253550895</v>
      </c>
      <c r="K31" s="3">
        <v>10.601458253550895</v>
      </c>
      <c r="L31" s="3">
        <v>10.601458253550895</v>
      </c>
      <c r="M31" s="3">
        <v>10.601458253550895</v>
      </c>
      <c r="N31" s="3">
        <v>20.57025858594886</v>
      </c>
      <c r="O31" s="3">
        <v>20.57025858594886</v>
      </c>
      <c r="P31" s="3">
        <v>20.57025858594886</v>
      </c>
      <c r="Q31" s="3">
        <v>20.57025858594886</v>
      </c>
      <c r="R31" s="3">
        <v>30.275867059871018</v>
      </c>
      <c r="S31" s="3">
        <v>37.379955456814706</v>
      </c>
      <c r="T31" s="3">
        <v>46.609559204544645</v>
      </c>
      <c r="U31" s="3">
        <v>46.609559204544645</v>
      </c>
      <c r="V31" s="3">
        <v>46.609559204544645</v>
      </c>
      <c r="W31" s="3">
        <v>46.609559204544645</v>
      </c>
      <c r="X31" s="3">
        <v>46.609559204544645</v>
      </c>
      <c r="Y31" s="3">
        <v>56.454351760068683</v>
      </c>
      <c r="Z31" s="3">
        <v>56.454351760068683</v>
      </c>
      <c r="AA31" s="3">
        <v>56.454351760068683</v>
      </c>
      <c r="AB31" s="3">
        <v>56.454351760068683</v>
      </c>
    </row>
    <row r="32" spans="1:28" x14ac:dyDescent="0.25">
      <c r="C32" t="s">
        <v>20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25">
      <c r="D33" t="s">
        <v>11</v>
      </c>
      <c r="E33" t="s">
        <v>7</v>
      </c>
      <c r="F33" s="3"/>
      <c r="G33" s="3"/>
      <c r="H33" s="3"/>
      <c r="I33" s="3">
        <v>5.3614131517416794</v>
      </c>
      <c r="J33" s="3">
        <v>5.3614131517416794</v>
      </c>
      <c r="K33" s="3">
        <v>5.3614131517416794</v>
      </c>
      <c r="L33" s="3">
        <v>5.3614131517416794</v>
      </c>
      <c r="M33" s="3">
        <v>5.3614131517416794</v>
      </c>
      <c r="N33" s="3">
        <v>9.9096585163733586</v>
      </c>
      <c r="O33" s="3">
        <v>9.9096585163733586</v>
      </c>
      <c r="P33" s="3">
        <v>9.9096585163733586</v>
      </c>
      <c r="Q33" s="3">
        <v>9.9096585163733586</v>
      </c>
      <c r="R33" s="3">
        <v>14.134233030066866</v>
      </c>
      <c r="S33" s="3">
        <v>15.66958876013919</v>
      </c>
      <c r="T33" s="3">
        <v>19.331340776394985</v>
      </c>
      <c r="U33" s="3">
        <v>19.331340776394985</v>
      </c>
      <c r="V33" s="3">
        <v>19.331340776394985</v>
      </c>
      <c r="W33" s="3">
        <v>19.331340776394985</v>
      </c>
      <c r="X33" s="3">
        <v>19.331340776394985</v>
      </c>
      <c r="Y33" s="3">
        <v>23.725988481091864</v>
      </c>
      <c r="Z33" s="3">
        <v>23.725988481091864</v>
      </c>
      <c r="AA33" s="3">
        <v>23.725988481091864</v>
      </c>
      <c r="AB33" s="3">
        <v>23.725988481091864</v>
      </c>
    </row>
    <row r="34" spans="1:28" x14ac:dyDescent="0.25">
      <c r="D34" t="s">
        <v>11</v>
      </c>
      <c r="E34" t="s">
        <v>8</v>
      </c>
      <c r="F34" s="3"/>
      <c r="G34" s="3"/>
      <c r="H34" s="3"/>
      <c r="I34" s="3">
        <v>6.3075448844019766</v>
      </c>
      <c r="J34" s="3">
        <v>6.3075448844019766</v>
      </c>
      <c r="K34" s="3">
        <v>6.3075448844019766</v>
      </c>
      <c r="L34" s="3">
        <v>6.3075448844019766</v>
      </c>
      <c r="M34" s="3">
        <v>6.3075448844019766</v>
      </c>
      <c r="N34" s="3">
        <v>11.658421783968659</v>
      </c>
      <c r="O34" s="3">
        <v>11.658421783968659</v>
      </c>
      <c r="P34" s="3">
        <v>11.658421783968659</v>
      </c>
      <c r="Q34" s="3">
        <v>11.658421783968659</v>
      </c>
      <c r="R34" s="3">
        <v>16.628509447137489</v>
      </c>
      <c r="S34" s="3">
        <v>18.434810306046106</v>
      </c>
      <c r="T34" s="3">
        <v>22.742753854582336</v>
      </c>
      <c r="U34" s="3">
        <v>22.742753854582336</v>
      </c>
      <c r="V34" s="3">
        <v>22.742753854582336</v>
      </c>
      <c r="W34" s="3">
        <v>22.742753854582336</v>
      </c>
      <c r="X34" s="3">
        <v>22.742753854582336</v>
      </c>
      <c r="Y34" s="3">
        <v>27.91292762481396</v>
      </c>
      <c r="Z34" s="3">
        <v>27.91292762481396</v>
      </c>
      <c r="AA34" s="3">
        <v>27.91292762481396</v>
      </c>
      <c r="AB34" s="3">
        <v>27.91292762481396</v>
      </c>
    </row>
    <row r="35" spans="1:28" x14ac:dyDescent="0.25">
      <c r="D35" t="s">
        <v>11</v>
      </c>
      <c r="E35" t="s">
        <v>9</v>
      </c>
      <c r="F35" s="3"/>
      <c r="G35" s="3"/>
      <c r="H35" s="3"/>
      <c r="I35" s="3">
        <v>8.5151855939426682</v>
      </c>
      <c r="J35" s="3">
        <v>8.5151855939426682</v>
      </c>
      <c r="K35" s="3">
        <v>8.5151855939426682</v>
      </c>
      <c r="L35" s="3">
        <v>8.5151855939426682</v>
      </c>
      <c r="M35" s="3">
        <v>8.5151855939426682</v>
      </c>
      <c r="N35" s="3">
        <v>15.73886940835769</v>
      </c>
      <c r="O35" s="3">
        <v>15.73886940835769</v>
      </c>
      <c r="P35" s="3">
        <v>15.73886940835769</v>
      </c>
      <c r="Q35" s="3">
        <v>15.73886940835769</v>
      </c>
      <c r="R35" s="3">
        <v>22.448487753635611</v>
      </c>
      <c r="S35" s="3">
        <v>24.886993913162247</v>
      </c>
      <c r="T35" s="3">
        <v>30.702717703686154</v>
      </c>
      <c r="U35" s="3">
        <v>30.702717703686154</v>
      </c>
      <c r="V35" s="3">
        <v>30.702717703686154</v>
      </c>
      <c r="W35" s="3">
        <v>30.702717703686154</v>
      </c>
      <c r="X35" s="3">
        <v>30.702717703686154</v>
      </c>
      <c r="Y35" s="3">
        <v>37.682452293498848</v>
      </c>
      <c r="Z35" s="3">
        <v>37.682452293498848</v>
      </c>
      <c r="AA35" s="3">
        <v>37.682452293498848</v>
      </c>
      <c r="AB35" s="3">
        <v>37.682452293498848</v>
      </c>
    </row>
    <row r="36" spans="1:28" x14ac:dyDescent="0.25">
      <c r="C36" t="s">
        <v>12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25">
      <c r="D37" t="s">
        <v>13</v>
      </c>
      <c r="E37" t="s">
        <v>7</v>
      </c>
      <c r="F37" s="3"/>
      <c r="G37" s="3"/>
      <c r="H37" s="3"/>
      <c r="I37" s="3">
        <f>I38</f>
        <v>61078.257105909404</v>
      </c>
      <c r="J37" s="3">
        <f t="shared" ref="J37:AB37" si="3">J38</f>
        <v>61078.257105909404</v>
      </c>
      <c r="K37" s="3">
        <f t="shared" si="3"/>
        <v>61078.257105909404</v>
      </c>
      <c r="L37" s="3">
        <f t="shared" si="3"/>
        <v>61078.257105909404</v>
      </c>
      <c r="M37" s="3">
        <f t="shared" si="3"/>
        <v>61078.257105909404</v>
      </c>
      <c r="N37" s="3">
        <f t="shared" si="3"/>
        <v>112892.75367100909</v>
      </c>
      <c r="O37" s="3">
        <f t="shared" si="3"/>
        <v>112892.75367100909</v>
      </c>
      <c r="P37" s="3">
        <f t="shared" si="3"/>
        <v>112892.75367100909</v>
      </c>
      <c r="Q37" s="3">
        <f t="shared" si="3"/>
        <v>112892.75367100909</v>
      </c>
      <c r="R37" s="3">
        <f t="shared" si="3"/>
        <v>161019.91997483195</v>
      </c>
      <c r="S37" s="3">
        <f t="shared" si="3"/>
        <v>202735.31493804944</v>
      </c>
      <c r="T37" s="3">
        <f t="shared" si="3"/>
        <v>220226.36985607553</v>
      </c>
      <c r="U37" s="3">
        <f t="shared" si="3"/>
        <v>220226.36985607553</v>
      </c>
      <c r="V37" s="3">
        <f t="shared" si="3"/>
        <v>220226.36985607553</v>
      </c>
      <c r="W37" s="3">
        <f t="shared" si="3"/>
        <v>220226.36985607553</v>
      </c>
      <c r="X37" s="3">
        <f t="shared" si="3"/>
        <v>220226.36985607553</v>
      </c>
      <c r="Y37" s="3">
        <f t="shared" si="3"/>
        <v>270291.10005827999</v>
      </c>
      <c r="Z37" s="3">
        <f t="shared" si="3"/>
        <v>270291.10005827999</v>
      </c>
      <c r="AA37" s="3">
        <f t="shared" si="3"/>
        <v>270291.10005827999</v>
      </c>
      <c r="AB37" s="3">
        <f t="shared" si="3"/>
        <v>270291.10005827999</v>
      </c>
    </row>
    <row r="38" spans="1:28" x14ac:dyDescent="0.25">
      <c r="D38" t="s">
        <v>13</v>
      </c>
      <c r="E38" t="s">
        <v>8</v>
      </c>
      <c r="F38" s="3"/>
      <c r="G38" s="3"/>
      <c r="H38" s="3"/>
      <c r="I38" s="3">
        <v>61078.257105909404</v>
      </c>
      <c r="J38" s="3">
        <v>61078.257105909404</v>
      </c>
      <c r="K38" s="3">
        <v>61078.257105909404</v>
      </c>
      <c r="L38" s="3">
        <v>61078.257105909404</v>
      </c>
      <c r="M38" s="3">
        <v>61078.257105909404</v>
      </c>
      <c r="N38" s="3">
        <v>112892.75367100909</v>
      </c>
      <c r="O38" s="3">
        <v>112892.75367100909</v>
      </c>
      <c r="P38" s="3">
        <v>112892.75367100909</v>
      </c>
      <c r="Q38" s="3">
        <v>112892.75367100909</v>
      </c>
      <c r="R38" s="3">
        <v>161019.91997483195</v>
      </c>
      <c r="S38" s="3">
        <v>202735.31493804944</v>
      </c>
      <c r="T38" s="3">
        <v>220226.36985607553</v>
      </c>
      <c r="U38" s="3">
        <v>220226.36985607553</v>
      </c>
      <c r="V38" s="3">
        <v>220226.36985607553</v>
      </c>
      <c r="W38" s="3">
        <v>220226.36985607553</v>
      </c>
      <c r="X38" s="3">
        <v>220226.36985607553</v>
      </c>
      <c r="Y38" s="3">
        <v>270291.10005827999</v>
      </c>
      <c r="Z38" s="3">
        <v>270291.10005827999</v>
      </c>
      <c r="AA38" s="3">
        <v>270291.10005827999</v>
      </c>
      <c r="AB38" s="3">
        <v>270291.10005827999</v>
      </c>
    </row>
    <row r="39" spans="1:28" x14ac:dyDescent="0.25">
      <c r="D39" t="s">
        <v>13</v>
      </c>
      <c r="E39" t="s">
        <v>9</v>
      </c>
      <c r="F39" s="3"/>
      <c r="G39" s="3"/>
      <c r="H39" s="3"/>
      <c r="I39" s="3">
        <f>I38</f>
        <v>61078.257105909404</v>
      </c>
      <c r="J39" s="3">
        <f t="shared" ref="J39:AB39" si="4">J38</f>
        <v>61078.257105909404</v>
      </c>
      <c r="K39" s="3">
        <f t="shared" si="4"/>
        <v>61078.257105909404</v>
      </c>
      <c r="L39" s="3">
        <f t="shared" si="4"/>
        <v>61078.257105909404</v>
      </c>
      <c r="M39" s="3">
        <f t="shared" si="4"/>
        <v>61078.257105909404</v>
      </c>
      <c r="N39" s="3">
        <f t="shared" si="4"/>
        <v>112892.75367100909</v>
      </c>
      <c r="O39" s="3">
        <f t="shared" si="4"/>
        <v>112892.75367100909</v>
      </c>
      <c r="P39" s="3">
        <f t="shared" si="4"/>
        <v>112892.75367100909</v>
      </c>
      <c r="Q39" s="3">
        <f t="shared" si="4"/>
        <v>112892.75367100909</v>
      </c>
      <c r="R39" s="3">
        <f t="shared" si="4"/>
        <v>161019.91997483195</v>
      </c>
      <c r="S39" s="3">
        <f t="shared" si="4"/>
        <v>202735.31493804944</v>
      </c>
      <c r="T39" s="3">
        <f t="shared" si="4"/>
        <v>220226.36985607553</v>
      </c>
      <c r="U39" s="3">
        <f t="shared" si="4"/>
        <v>220226.36985607553</v>
      </c>
      <c r="V39" s="3">
        <f t="shared" si="4"/>
        <v>220226.36985607553</v>
      </c>
      <c r="W39" s="3">
        <f t="shared" si="4"/>
        <v>220226.36985607553</v>
      </c>
      <c r="X39" s="3">
        <f t="shared" si="4"/>
        <v>220226.36985607553</v>
      </c>
      <c r="Y39" s="3">
        <f t="shared" si="4"/>
        <v>270291.10005827999</v>
      </c>
      <c r="Z39" s="3">
        <f t="shared" si="4"/>
        <v>270291.10005827999</v>
      </c>
      <c r="AA39" s="3">
        <f t="shared" si="4"/>
        <v>270291.10005827999</v>
      </c>
      <c r="AB39" s="3">
        <f t="shared" si="4"/>
        <v>270291.10005827999</v>
      </c>
    </row>
    <row r="40" spans="1:28" x14ac:dyDescent="0.25">
      <c r="C40" t="s">
        <v>22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25">
      <c r="D41" t="s">
        <v>13</v>
      </c>
      <c r="E41" t="s">
        <v>7</v>
      </c>
      <c r="F41" s="3"/>
      <c r="G41" s="3"/>
      <c r="H41" s="3"/>
      <c r="I41" s="3">
        <v>327736.98934878217</v>
      </c>
      <c r="J41" s="3">
        <v>327736.98934878217</v>
      </c>
      <c r="K41" s="3">
        <v>327736.98934878217</v>
      </c>
      <c r="L41" s="3">
        <v>327736.98934878217</v>
      </c>
      <c r="M41" s="3">
        <v>327736.98934878217</v>
      </c>
      <c r="N41" s="3">
        <v>605765.99530785368</v>
      </c>
      <c r="O41" s="3">
        <v>605765.99530785368</v>
      </c>
      <c r="P41" s="3">
        <v>605765.99530785368</v>
      </c>
      <c r="Q41" s="3">
        <v>605765.99530785368</v>
      </c>
      <c r="R41" s="3">
        <v>864009.3266942203</v>
      </c>
      <c r="S41" s="3">
        <v>957863.76771777496</v>
      </c>
      <c r="T41" s="3">
        <v>1181702.4723984541</v>
      </c>
      <c r="U41" s="3">
        <v>1181702.4723984541</v>
      </c>
      <c r="V41" s="3">
        <v>1181702.4723984541</v>
      </c>
      <c r="W41" s="3">
        <v>1181702.4723984541</v>
      </c>
      <c r="X41" s="3">
        <v>1181702.4723984541</v>
      </c>
      <c r="Y41" s="3">
        <v>1450342.4881175999</v>
      </c>
      <c r="Z41" s="3">
        <v>1450342.4881175999</v>
      </c>
      <c r="AA41" s="3">
        <v>1450342.4881175999</v>
      </c>
      <c r="AB41" s="3">
        <v>1450342.4881175999</v>
      </c>
    </row>
    <row r="42" spans="1:28" x14ac:dyDescent="0.25">
      <c r="D42" t="s">
        <v>13</v>
      </c>
      <c r="E42" t="s">
        <v>8</v>
      </c>
      <c r="F42" s="3"/>
      <c r="G42" s="3"/>
      <c r="H42" s="3"/>
      <c r="I42" s="3">
        <v>570560.30418447079</v>
      </c>
      <c r="J42" s="3">
        <v>570560.30418447079</v>
      </c>
      <c r="K42" s="3">
        <v>570560.30418447079</v>
      </c>
      <c r="L42" s="3">
        <v>570560.30418447079</v>
      </c>
      <c r="M42" s="3">
        <v>570560.30418447079</v>
      </c>
      <c r="N42" s="3">
        <v>1054583.5281950361</v>
      </c>
      <c r="O42" s="3">
        <v>1054583.5281950361</v>
      </c>
      <c r="P42" s="3">
        <v>1054583.5281950361</v>
      </c>
      <c r="Q42" s="3">
        <v>1054583.5281950361</v>
      </c>
      <c r="R42" s="3">
        <v>1504161.6914722107</v>
      </c>
      <c r="S42" s="3">
        <v>1893844.5273481202</v>
      </c>
      <c r="T42" s="3">
        <v>2057236.5769482176</v>
      </c>
      <c r="U42" s="3">
        <v>2057236.5769482176</v>
      </c>
      <c r="V42" s="3">
        <v>2057236.5769482176</v>
      </c>
      <c r="W42" s="3">
        <v>2057236.5769482176</v>
      </c>
      <c r="X42" s="3">
        <v>2057236.5769482176</v>
      </c>
      <c r="Y42" s="3">
        <v>2524914.4224956399</v>
      </c>
      <c r="Z42" s="3">
        <v>2524914.4224956399</v>
      </c>
      <c r="AA42" s="3">
        <v>2524914.4224956399</v>
      </c>
      <c r="AB42" s="3">
        <v>2524914.4224956399</v>
      </c>
    </row>
    <row r="43" spans="1:28" x14ac:dyDescent="0.25">
      <c r="D43" t="s">
        <v>13</v>
      </c>
      <c r="E43" t="s">
        <v>9</v>
      </c>
      <c r="F43" s="4"/>
      <c r="G43" s="4"/>
      <c r="H43" s="4"/>
      <c r="I43" s="3">
        <f>I42</f>
        <v>570560.30418447079</v>
      </c>
      <c r="J43" s="3">
        <f t="shared" ref="J43:AB43" si="5">J42</f>
        <v>570560.30418447079</v>
      </c>
      <c r="K43" s="3">
        <f t="shared" si="5"/>
        <v>570560.30418447079</v>
      </c>
      <c r="L43" s="3">
        <f t="shared" si="5"/>
        <v>570560.30418447079</v>
      </c>
      <c r="M43" s="3">
        <f t="shared" si="5"/>
        <v>570560.30418447079</v>
      </c>
      <c r="N43" s="3">
        <f t="shared" si="5"/>
        <v>1054583.5281950361</v>
      </c>
      <c r="O43" s="3">
        <f t="shared" si="5"/>
        <v>1054583.5281950361</v>
      </c>
      <c r="P43" s="3">
        <f t="shared" si="5"/>
        <v>1054583.5281950361</v>
      </c>
      <c r="Q43" s="3">
        <f t="shared" si="5"/>
        <v>1054583.5281950361</v>
      </c>
      <c r="R43" s="3">
        <f t="shared" si="5"/>
        <v>1504161.6914722107</v>
      </c>
      <c r="S43" s="3">
        <f t="shared" si="5"/>
        <v>1893844.5273481202</v>
      </c>
      <c r="T43" s="3">
        <f t="shared" si="5"/>
        <v>2057236.5769482176</v>
      </c>
      <c r="U43" s="3">
        <f t="shared" si="5"/>
        <v>2057236.5769482176</v>
      </c>
      <c r="V43" s="3">
        <f t="shared" si="5"/>
        <v>2057236.5769482176</v>
      </c>
      <c r="W43" s="3">
        <f t="shared" si="5"/>
        <v>2057236.5769482176</v>
      </c>
      <c r="X43" s="3">
        <f t="shared" si="5"/>
        <v>2057236.5769482176</v>
      </c>
      <c r="Y43" s="3">
        <f t="shared" si="5"/>
        <v>2524914.4224956399</v>
      </c>
      <c r="Z43" s="3">
        <f t="shared" si="5"/>
        <v>2524914.4224956399</v>
      </c>
      <c r="AA43" s="3">
        <f t="shared" si="5"/>
        <v>2524914.4224956399</v>
      </c>
      <c r="AB43" s="3">
        <f t="shared" si="5"/>
        <v>2524914.4224956399</v>
      </c>
    </row>
    <row r="44" spans="1:28" x14ac:dyDescent="0.25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x14ac:dyDescent="0.25">
      <c r="A45" t="s">
        <v>15</v>
      </c>
      <c r="B45" t="s">
        <v>1</v>
      </c>
      <c r="C45" t="s">
        <v>2</v>
      </c>
      <c r="D45" t="s">
        <v>3</v>
      </c>
      <c r="E45" t="s">
        <v>4</v>
      </c>
      <c r="F45" s="4">
        <v>2028</v>
      </c>
      <c r="G45" s="4">
        <v>2029</v>
      </c>
      <c r="H45" s="4">
        <v>2030</v>
      </c>
      <c r="I45" s="4">
        <v>2031</v>
      </c>
      <c r="J45" s="4">
        <v>2032</v>
      </c>
      <c r="K45" s="4">
        <v>2033</v>
      </c>
      <c r="L45" s="4">
        <v>2034</v>
      </c>
      <c r="M45" s="4">
        <v>2035</v>
      </c>
      <c r="N45" s="4">
        <v>2036</v>
      </c>
      <c r="O45" s="4">
        <v>2037</v>
      </c>
      <c r="P45" s="4">
        <v>2038</v>
      </c>
      <c r="Q45" s="4">
        <v>2039</v>
      </c>
      <c r="R45" s="4">
        <v>2040</v>
      </c>
      <c r="S45" s="4">
        <v>2041</v>
      </c>
      <c r="T45" s="4">
        <v>2042</v>
      </c>
      <c r="U45" s="4">
        <v>2043</v>
      </c>
      <c r="V45" s="4">
        <v>2044</v>
      </c>
      <c r="W45" s="4">
        <v>2045</v>
      </c>
      <c r="X45" s="4">
        <v>2046</v>
      </c>
      <c r="Y45" s="4">
        <v>2047</v>
      </c>
      <c r="Z45" s="4">
        <v>2048</v>
      </c>
      <c r="AA45" s="4">
        <v>2049</v>
      </c>
      <c r="AB45" s="4">
        <v>2050</v>
      </c>
    </row>
    <row r="46" spans="1:28" x14ac:dyDescent="0.25">
      <c r="B46" t="s">
        <v>21</v>
      </c>
      <c r="C46" t="s">
        <v>5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x14ac:dyDescent="0.25">
      <c r="D47" t="s">
        <v>6</v>
      </c>
      <c r="E47" t="s">
        <v>7</v>
      </c>
      <c r="F47" s="3">
        <v>35.759930966375371</v>
      </c>
      <c r="G47" s="3">
        <v>26.819948224781523</v>
      </c>
      <c r="H47" s="3">
        <v>26.819948224781523</v>
      </c>
      <c r="I47" s="3"/>
      <c r="J47" s="3"/>
      <c r="K47" s="3">
        <v>29.319407783439186</v>
      </c>
      <c r="L47" s="3">
        <v>21.989555837579388</v>
      </c>
      <c r="M47" s="3">
        <v>21.989555837579388</v>
      </c>
      <c r="N47" s="3"/>
      <c r="O47" s="3">
        <v>25.350177176865813</v>
      </c>
      <c r="P47" s="3">
        <v>32.151759419513112</v>
      </c>
      <c r="Q47" s="3">
        <v>51.304545424940201</v>
      </c>
      <c r="R47" s="3">
        <v>26.682520632380083</v>
      </c>
      <c r="S47" s="3">
        <v>16.828175729732269</v>
      </c>
      <c r="T47" s="3"/>
      <c r="U47" s="3"/>
      <c r="V47" s="3">
        <v>23.178825464899994</v>
      </c>
      <c r="W47" s="3">
        <v>17.384119098674994</v>
      </c>
      <c r="X47" s="3">
        <v>17.384119098674994</v>
      </c>
      <c r="Y47" s="3"/>
      <c r="Z47" s="3"/>
      <c r="AA47" s="3"/>
      <c r="AB47" s="3"/>
    </row>
    <row r="48" spans="1:28" x14ac:dyDescent="0.25">
      <c r="D48" t="s">
        <v>6</v>
      </c>
      <c r="E48" t="s">
        <v>8</v>
      </c>
      <c r="F48" s="3">
        <v>42.070507019265143</v>
      </c>
      <c r="G48" s="3">
        <v>31.552880264448852</v>
      </c>
      <c r="H48" s="3">
        <v>31.552880264448852</v>
      </c>
      <c r="I48" s="3"/>
      <c r="J48" s="3"/>
      <c r="K48" s="3">
        <v>35.630566666364373</v>
      </c>
      <c r="L48" s="3">
        <v>26.722924999773273</v>
      </c>
      <c r="M48" s="3">
        <v>26.722924999773273</v>
      </c>
      <c r="N48" s="3"/>
      <c r="O48" s="3">
        <v>31.903622544851647</v>
      </c>
      <c r="P48" s="3">
        <v>40.551869471811337</v>
      </c>
      <c r="Q48" s="3">
        <v>64.94042154032627</v>
      </c>
      <c r="R48" s="3">
        <v>31.262787559628869</v>
      </c>
      <c r="S48" s="3">
        <v>21.408442656981055</v>
      </c>
      <c r="T48" s="3"/>
      <c r="U48" s="3"/>
      <c r="V48" s="3">
        <v>30.375355410529593</v>
      </c>
      <c r="W48" s="3">
        <v>22.781516557897195</v>
      </c>
      <c r="X48" s="3">
        <v>22.781516557897195</v>
      </c>
      <c r="Y48" s="3"/>
      <c r="Z48" s="3"/>
      <c r="AA48" s="3"/>
      <c r="AB48" s="3"/>
    </row>
    <row r="49" spans="3:28" x14ac:dyDescent="0.25">
      <c r="D49" t="s">
        <v>6</v>
      </c>
      <c r="E49" t="s">
        <v>9</v>
      </c>
      <c r="F49" s="3">
        <v>56.79518447600794</v>
      </c>
      <c r="G49" s="3">
        <v>42.596388357005956</v>
      </c>
      <c r="H49" s="3">
        <v>42.596388357005956</v>
      </c>
      <c r="I49" s="3"/>
      <c r="J49" s="3"/>
      <c r="K49" s="3">
        <v>51.17155851020415</v>
      </c>
      <c r="L49" s="3">
        <v>38.378668882653109</v>
      </c>
      <c r="M49" s="3">
        <v>38.378668882653109</v>
      </c>
      <c r="N49" s="3"/>
      <c r="O49" s="3">
        <v>48.832075323752512</v>
      </c>
      <c r="P49" s="3">
        <v>62.331508910091614</v>
      </c>
      <c r="Q49" s="3">
        <v>100.50556800781617</v>
      </c>
      <c r="R49" s="3">
        <v>52.731280964490828</v>
      </c>
      <c r="S49" s="3">
        <v>33.4506916515329</v>
      </c>
      <c r="T49" s="3"/>
      <c r="U49" s="3"/>
      <c r="V49" s="3">
        <v>50.069267160213634</v>
      </c>
      <c r="W49" s="3">
        <v>37.55195037016022</v>
      </c>
      <c r="X49" s="3">
        <v>37.55195037016022</v>
      </c>
      <c r="Y49" s="3"/>
      <c r="Z49" s="3"/>
      <c r="AA49" s="3"/>
      <c r="AB49" s="3"/>
    </row>
    <row r="50" spans="3:28" x14ac:dyDescent="0.25">
      <c r="C50" t="s">
        <v>10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3:28" x14ac:dyDescent="0.25">
      <c r="D51" t="s">
        <v>11</v>
      </c>
      <c r="E51" t="s">
        <v>7</v>
      </c>
      <c r="F51" s="3"/>
      <c r="G51" s="3"/>
      <c r="H51" s="3"/>
      <c r="I51" s="3">
        <v>8.2349922337172288</v>
      </c>
      <c r="J51" s="3">
        <v>8.2349922337172288</v>
      </c>
      <c r="K51" s="3">
        <v>8.2349922337172288</v>
      </c>
      <c r="L51" s="3">
        <v>8.2349922337172288</v>
      </c>
      <c r="M51" s="3">
        <v>8.2349922337172288</v>
      </c>
      <c r="N51" s="3">
        <v>15.745425609354138</v>
      </c>
      <c r="O51" s="3">
        <v>15.745425609354138</v>
      </c>
      <c r="P51" s="3">
        <v>15.745425609354138</v>
      </c>
      <c r="Q51" s="3">
        <v>15.745425609354138</v>
      </c>
      <c r="R51" s="3">
        <v>22.809320541751543</v>
      </c>
      <c r="S51" s="3">
        <v>28.499472277148712</v>
      </c>
      <c r="T51" s="3">
        <v>35.235698636608554</v>
      </c>
      <c r="U51" s="3">
        <v>35.235698636608554</v>
      </c>
      <c r="V51" s="3">
        <v>35.235698636608554</v>
      </c>
      <c r="W51" s="3">
        <v>35.235698636608554</v>
      </c>
      <c r="X51" s="3">
        <v>35.235698636608554</v>
      </c>
      <c r="Y51" s="3">
        <v>42.055316501409806</v>
      </c>
      <c r="Z51" s="3">
        <v>42.055316501409806</v>
      </c>
      <c r="AA51" s="3">
        <v>42.055316501409806</v>
      </c>
      <c r="AB51" s="3">
        <v>42.055316501409806</v>
      </c>
    </row>
    <row r="52" spans="3:28" x14ac:dyDescent="0.25">
      <c r="D52" t="s">
        <v>11</v>
      </c>
      <c r="E52" t="s">
        <v>8</v>
      </c>
      <c r="F52" s="3"/>
      <c r="G52" s="3"/>
      <c r="H52" s="3"/>
      <c r="I52" s="3">
        <v>8.9449320396673286</v>
      </c>
      <c r="J52" s="3">
        <v>8.9449320396673286</v>
      </c>
      <c r="K52" s="3">
        <v>8.9449320396673286</v>
      </c>
      <c r="L52" s="3">
        <v>8.9449320396673286</v>
      </c>
      <c r="M52" s="3">
        <v>8.9449320396673286</v>
      </c>
      <c r="N52" s="3">
        <v>17.165370789633318</v>
      </c>
      <c r="O52" s="3">
        <v>17.165370789633318</v>
      </c>
      <c r="P52" s="3">
        <v>17.165370789633318</v>
      </c>
      <c r="Q52" s="3">
        <v>17.165370789633318</v>
      </c>
      <c r="R52" s="3">
        <v>24.966528325929129</v>
      </c>
      <c r="S52" s="3">
        <v>31.048745489286048</v>
      </c>
      <c r="T52" s="3">
        <v>38.472011887833204</v>
      </c>
      <c r="U52" s="3">
        <v>38.472011887833204</v>
      </c>
      <c r="V52" s="3">
        <v>38.472011887833204</v>
      </c>
      <c r="W52" s="3">
        <v>38.472011887833204</v>
      </c>
      <c r="X52" s="3">
        <v>38.472011887833204</v>
      </c>
      <c r="Y52" s="3">
        <v>46.101239371517778</v>
      </c>
      <c r="Z52" s="3">
        <v>46.101239371517778</v>
      </c>
      <c r="AA52" s="3">
        <v>46.101239371517778</v>
      </c>
      <c r="AB52" s="3">
        <v>46.101239371517778</v>
      </c>
    </row>
    <row r="53" spans="3:28" x14ac:dyDescent="0.25">
      <c r="D53" t="s">
        <v>11</v>
      </c>
      <c r="E53" t="s">
        <v>9</v>
      </c>
      <c r="F53" s="3"/>
      <c r="G53" s="3"/>
      <c r="H53" s="3"/>
      <c r="I53" s="3">
        <v>10.601458253550895</v>
      </c>
      <c r="J53" s="3">
        <v>10.601458253550895</v>
      </c>
      <c r="K53" s="3">
        <v>10.601458253550895</v>
      </c>
      <c r="L53" s="3">
        <v>10.601458253550895</v>
      </c>
      <c r="M53" s="3">
        <v>10.601458253550895</v>
      </c>
      <c r="N53" s="3">
        <v>20.57025858594886</v>
      </c>
      <c r="O53" s="3">
        <v>20.57025858594886</v>
      </c>
      <c r="P53" s="3">
        <v>20.57025858594886</v>
      </c>
      <c r="Q53" s="3">
        <v>20.57025858594886</v>
      </c>
      <c r="R53" s="3">
        <v>30.275867059871018</v>
      </c>
      <c r="S53" s="3">
        <v>37.379955456814706</v>
      </c>
      <c r="T53" s="3">
        <v>46.609559204544645</v>
      </c>
      <c r="U53" s="3">
        <v>46.609559204544645</v>
      </c>
      <c r="V53" s="3">
        <v>46.609559204544645</v>
      </c>
      <c r="W53" s="3">
        <v>46.609559204544645</v>
      </c>
      <c r="X53" s="3">
        <v>46.609559204544645</v>
      </c>
      <c r="Y53" s="3">
        <v>56.454351760068683</v>
      </c>
      <c r="Z53" s="3">
        <v>56.454351760068683</v>
      </c>
      <c r="AA53" s="3">
        <v>56.454351760068683</v>
      </c>
      <c r="AB53" s="3">
        <v>56.454351760068683</v>
      </c>
    </row>
    <row r="54" spans="3:28" x14ac:dyDescent="0.25">
      <c r="C54" t="s">
        <v>20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3:28" x14ac:dyDescent="0.25">
      <c r="D55" t="s">
        <v>11</v>
      </c>
      <c r="E55" t="s">
        <v>7</v>
      </c>
      <c r="F55" s="3"/>
      <c r="G55" s="3"/>
      <c r="H55" s="3"/>
      <c r="I55" s="3">
        <v>5.3614131517416794</v>
      </c>
      <c r="J55" s="3">
        <v>5.3614131517416794</v>
      </c>
      <c r="K55" s="3">
        <v>5.3614131517416794</v>
      </c>
      <c r="L55" s="3">
        <v>5.3614131517416794</v>
      </c>
      <c r="M55" s="3">
        <v>5.3614131517416794</v>
      </c>
      <c r="N55" s="3">
        <v>9.9096585163733586</v>
      </c>
      <c r="O55" s="3">
        <v>9.9096585163733586</v>
      </c>
      <c r="P55" s="3">
        <v>9.9096585163733586</v>
      </c>
      <c r="Q55" s="3">
        <v>9.9096585163733586</v>
      </c>
      <c r="R55" s="3">
        <v>14.134233030066866</v>
      </c>
      <c r="S55" s="3">
        <v>15.66958876013919</v>
      </c>
      <c r="T55" s="3">
        <v>19.331340776394985</v>
      </c>
      <c r="U55" s="3">
        <v>19.331340776394985</v>
      </c>
      <c r="V55" s="3">
        <v>19.331340776394985</v>
      </c>
      <c r="W55" s="3">
        <v>19.331340776394985</v>
      </c>
      <c r="X55" s="3">
        <v>19.331340776394985</v>
      </c>
      <c r="Y55" s="3">
        <v>23.725988481091864</v>
      </c>
      <c r="Z55" s="3">
        <v>23.725988481091864</v>
      </c>
      <c r="AA55" s="3">
        <v>23.725988481091864</v>
      </c>
      <c r="AB55" s="3">
        <v>23.725988481091864</v>
      </c>
    </row>
    <row r="56" spans="3:28" x14ac:dyDescent="0.25">
      <c r="D56" t="s">
        <v>11</v>
      </c>
      <c r="E56" t="s">
        <v>8</v>
      </c>
      <c r="F56" s="3"/>
      <c r="G56" s="3"/>
      <c r="H56" s="3"/>
      <c r="I56" s="3">
        <v>6.3075448844019766</v>
      </c>
      <c r="J56" s="3">
        <v>6.3075448844019766</v>
      </c>
      <c r="K56" s="3">
        <v>6.3075448844019766</v>
      </c>
      <c r="L56" s="3">
        <v>6.3075448844019766</v>
      </c>
      <c r="M56" s="3">
        <v>6.3075448844019766</v>
      </c>
      <c r="N56" s="3">
        <v>11.658421783968659</v>
      </c>
      <c r="O56" s="3">
        <v>11.658421783968659</v>
      </c>
      <c r="P56" s="3">
        <v>11.658421783968659</v>
      </c>
      <c r="Q56" s="3">
        <v>11.658421783968659</v>
      </c>
      <c r="R56" s="3">
        <v>16.628509447137489</v>
      </c>
      <c r="S56" s="3">
        <v>18.434810306046106</v>
      </c>
      <c r="T56" s="3">
        <v>22.742753854582336</v>
      </c>
      <c r="U56" s="3">
        <v>22.742753854582336</v>
      </c>
      <c r="V56" s="3">
        <v>22.742753854582336</v>
      </c>
      <c r="W56" s="3">
        <v>22.742753854582336</v>
      </c>
      <c r="X56" s="3">
        <v>22.742753854582336</v>
      </c>
      <c r="Y56" s="3">
        <v>27.91292762481396</v>
      </c>
      <c r="Z56" s="3">
        <v>27.91292762481396</v>
      </c>
      <c r="AA56" s="3">
        <v>27.91292762481396</v>
      </c>
      <c r="AB56" s="3">
        <v>27.91292762481396</v>
      </c>
    </row>
    <row r="57" spans="3:28" x14ac:dyDescent="0.25">
      <c r="D57" t="s">
        <v>11</v>
      </c>
      <c r="E57" t="s">
        <v>9</v>
      </c>
      <c r="F57" s="3"/>
      <c r="G57" s="3"/>
      <c r="H57" s="3"/>
      <c r="I57" s="3">
        <v>8.5151855939426682</v>
      </c>
      <c r="J57" s="3">
        <v>8.5151855939426682</v>
      </c>
      <c r="K57" s="3">
        <v>8.5151855939426682</v>
      </c>
      <c r="L57" s="3">
        <v>8.5151855939426682</v>
      </c>
      <c r="M57" s="3">
        <v>8.5151855939426682</v>
      </c>
      <c r="N57" s="3">
        <v>15.73886940835769</v>
      </c>
      <c r="O57" s="3">
        <v>15.73886940835769</v>
      </c>
      <c r="P57" s="3">
        <v>15.73886940835769</v>
      </c>
      <c r="Q57" s="3">
        <v>15.73886940835769</v>
      </c>
      <c r="R57" s="3">
        <v>22.448487753635611</v>
      </c>
      <c r="S57" s="3">
        <v>24.886993913162247</v>
      </c>
      <c r="T57" s="3">
        <v>30.702717703686154</v>
      </c>
      <c r="U57" s="3">
        <v>30.702717703686154</v>
      </c>
      <c r="V57" s="3">
        <v>30.702717703686154</v>
      </c>
      <c r="W57" s="3">
        <v>30.702717703686154</v>
      </c>
      <c r="X57" s="3">
        <v>30.702717703686154</v>
      </c>
      <c r="Y57" s="3">
        <v>37.682452293498848</v>
      </c>
      <c r="Z57" s="3">
        <v>37.682452293498848</v>
      </c>
      <c r="AA57" s="3">
        <v>37.682452293498848</v>
      </c>
      <c r="AB57" s="3">
        <v>37.682452293498848</v>
      </c>
    </row>
    <row r="58" spans="3:28" x14ac:dyDescent="0.25">
      <c r="C58" t="s">
        <v>12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3:28" x14ac:dyDescent="0.25">
      <c r="D59" t="s">
        <v>13</v>
      </c>
      <c r="E59" t="s">
        <v>7</v>
      </c>
      <c r="F59" s="3"/>
      <c r="G59" s="3"/>
      <c r="H59" s="3"/>
      <c r="I59" s="3">
        <f>I60</f>
        <v>61078.257105909404</v>
      </c>
      <c r="J59" s="3">
        <f t="shared" ref="J59" si="6">J60</f>
        <v>61078.257105909404</v>
      </c>
      <c r="K59" s="3">
        <f t="shared" ref="K59" si="7">K60</f>
        <v>61078.257105909404</v>
      </c>
      <c r="L59" s="3">
        <f t="shared" ref="L59" si="8">L60</f>
        <v>61078.257105909404</v>
      </c>
      <c r="M59" s="3">
        <f t="shared" ref="M59" si="9">M60</f>
        <v>61078.257105909404</v>
      </c>
      <c r="N59" s="3">
        <f t="shared" ref="N59" si="10">N60</f>
        <v>112892.75367100909</v>
      </c>
      <c r="O59" s="3">
        <f t="shared" ref="O59" si="11">O60</f>
        <v>112892.75367100909</v>
      </c>
      <c r="P59" s="3">
        <f t="shared" ref="P59" si="12">P60</f>
        <v>112892.75367100909</v>
      </c>
      <c r="Q59" s="3">
        <f t="shared" ref="Q59" si="13">Q60</f>
        <v>112892.75367100909</v>
      </c>
      <c r="R59" s="3">
        <f t="shared" ref="R59" si="14">R60</f>
        <v>161019.91997483195</v>
      </c>
      <c r="S59" s="3">
        <f t="shared" ref="S59" si="15">S60</f>
        <v>202735.31493804944</v>
      </c>
      <c r="T59" s="3">
        <f t="shared" ref="T59" si="16">T60</f>
        <v>220226.36985607553</v>
      </c>
      <c r="U59" s="3">
        <f t="shared" ref="U59" si="17">U60</f>
        <v>220226.36985607553</v>
      </c>
      <c r="V59" s="3">
        <f t="shared" ref="V59" si="18">V60</f>
        <v>220226.36985607553</v>
      </c>
      <c r="W59" s="3">
        <f t="shared" ref="W59" si="19">W60</f>
        <v>220226.36985607553</v>
      </c>
      <c r="X59" s="3">
        <f t="shared" ref="X59" si="20">X60</f>
        <v>220226.36985607553</v>
      </c>
      <c r="Y59" s="3">
        <f t="shared" ref="Y59" si="21">Y60</f>
        <v>270291.10005827999</v>
      </c>
      <c r="Z59" s="3">
        <f t="shared" ref="Z59" si="22">Z60</f>
        <v>270291.10005827999</v>
      </c>
      <c r="AA59" s="3">
        <f t="shared" ref="AA59" si="23">AA60</f>
        <v>270291.10005827999</v>
      </c>
      <c r="AB59" s="3">
        <f t="shared" ref="AB59" si="24">AB60</f>
        <v>270291.10005827999</v>
      </c>
    </row>
    <row r="60" spans="3:28" x14ac:dyDescent="0.25">
      <c r="D60" t="s">
        <v>13</v>
      </c>
      <c r="E60" t="s">
        <v>8</v>
      </c>
      <c r="F60" s="3"/>
      <c r="G60" s="3"/>
      <c r="H60" s="3"/>
      <c r="I60" s="3">
        <v>61078.257105909404</v>
      </c>
      <c r="J60" s="3">
        <v>61078.257105909404</v>
      </c>
      <c r="K60" s="3">
        <v>61078.257105909404</v>
      </c>
      <c r="L60" s="3">
        <v>61078.257105909404</v>
      </c>
      <c r="M60" s="3">
        <v>61078.257105909404</v>
      </c>
      <c r="N60" s="3">
        <v>112892.75367100909</v>
      </c>
      <c r="O60" s="3">
        <v>112892.75367100909</v>
      </c>
      <c r="P60" s="3">
        <v>112892.75367100909</v>
      </c>
      <c r="Q60" s="3">
        <v>112892.75367100909</v>
      </c>
      <c r="R60" s="3">
        <v>161019.91997483195</v>
      </c>
      <c r="S60" s="3">
        <v>202735.31493804944</v>
      </c>
      <c r="T60" s="3">
        <v>220226.36985607553</v>
      </c>
      <c r="U60" s="3">
        <v>220226.36985607553</v>
      </c>
      <c r="V60" s="3">
        <v>220226.36985607553</v>
      </c>
      <c r="W60" s="3">
        <v>220226.36985607553</v>
      </c>
      <c r="X60" s="3">
        <v>220226.36985607553</v>
      </c>
      <c r="Y60" s="3">
        <v>270291.10005827999</v>
      </c>
      <c r="Z60" s="3">
        <v>270291.10005827999</v>
      </c>
      <c r="AA60" s="3">
        <v>270291.10005827999</v>
      </c>
      <c r="AB60" s="3">
        <v>270291.10005827999</v>
      </c>
    </row>
    <row r="61" spans="3:28" x14ac:dyDescent="0.25">
      <c r="D61" t="s">
        <v>13</v>
      </c>
      <c r="E61" t="s">
        <v>9</v>
      </c>
      <c r="F61" s="3"/>
      <c r="G61" s="3"/>
      <c r="H61" s="3"/>
      <c r="I61" s="3">
        <f>I60</f>
        <v>61078.257105909404</v>
      </c>
      <c r="J61" s="3">
        <f t="shared" ref="J61" si="25">J60</f>
        <v>61078.257105909404</v>
      </c>
      <c r="K61" s="3">
        <f t="shared" ref="K61" si="26">K60</f>
        <v>61078.257105909404</v>
      </c>
      <c r="L61" s="3">
        <f t="shared" ref="L61" si="27">L60</f>
        <v>61078.257105909404</v>
      </c>
      <c r="M61" s="3">
        <f t="shared" ref="M61" si="28">M60</f>
        <v>61078.257105909404</v>
      </c>
      <c r="N61" s="3">
        <f t="shared" ref="N61" si="29">N60</f>
        <v>112892.75367100909</v>
      </c>
      <c r="O61" s="3">
        <f t="shared" ref="O61" si="30">O60</f>
        <v>112892.75367100909</v>
      </c>
      <c r="P61" s="3">
        <f t="shared" ref="P61" si="31">P60</f>
        <v>112892.75367100909</v>
      </c>
      <c r="Q61" s="3">
        <f t="shared" ref="Q61" si="32">Q60</f>
        <v>112892.75367100909</v>
      </c>
      <c r="R61" s="3">
        <f t="shared" ref="R61" si="33">R60</f>
        <v>161019.91997483195</v>
      </c>
      <c r="S61" s="3">
        <f t="shared" ref="S61" si="34">S60</f>
        <v>202735.31493804944</v>
      </c>
      <c r="T61" s="3">
        <f t="shared" ref="T61" si="35">T60</f>
        <v>220226.36985607553</v>
      </c>
      <c r="U61" s="3">
        <f t="shared" ref="U61" si="36">U60</f>
        <v>220226.36985607553</v>
      </c>
      <c r="V61" s="3">
        <f t="shared" ref="V61" si="37">V60</f>
        <v>220226.36985607553</v>
      </c>
      <c r="W61" s="3">
        <f t="shared" ref="W61" si="38">W60</f>
        <v>220226.36985607553</v>
      </c>
      <c r="X61" s="3">
        <f t="shared" ref="X61" si="39">X60</f>
        <v>220226.36985607553</v>
      </c>
      <c r="Y61" s="3">
        <f t="shared" ref="Y61" si="40">Y60</f>
        <v>270291.10005827999</v>
      </c>
      <c r="Z61" s="3">
        <f t="shared" ref="Z61" si="41">Z60</f>
        <v>270291.10005827999</v>
      </c>
      <c r="AA61" s="3">
        <f t="shared" ref="AA61" si="42">AA60</f>
        <v>270291.10005827999</v>
      </c>
      <c r="AB61" s="3">
        <f t="shared" ref="AB61" si="43">AB60</f>
        <v>270291.10005827999</v>
      </c>
    </row>
    <row r="62" spans="3:28" x14ac:dyDescent="0.25">
      <c r="C62" t="s">
        <v>22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3:28" x14ac:dyDescent="0.25">
      <c r="D63" t="s">
        <v>13</v>
      </c>
      <c r="E63" t="s">
        <v>7</v>
      </c>
      <c r="F63" s="3"/>
      <c r="G63" s="3"/>
      <c r="H63" s="3"/>
      <c r="I63" s="3">
        <v>327736.98934878217</v>
      </c>
      <c r="J63" s="3">
        <v>327736.98934878217</v>
      </c>
      <c r="K63" s="3">
        <v>327736.98934878217</v>
      </c>
      <c r="L63" s="3">
        <v>327736.98934878217</v>
      </c>
      <c r="M63" s="3">
        <v>327736.98934878217</v>
      </c>
      <c r="N63" s="3">
        <v>605765.99530785368</v>
      </c>
      <c r="O63" s="3">
        <v>605765.99530785368</v>
      </c>
      <c r="P63" s="3">
        <v>605765.99530785368</v>
      </c>
      <c r="Q63" s="3">
        <v>605765.99530785368</v>
      </c>
      <c r="R63" s="3">
        <v>864009.3266942203</v>
      </c>
      <c r="S63" s="3">
        <v>957863.76771777496</v>
      </c>
      <c r="T63" s="3">
        <v>1181702.4723984541</v>
      </c>
      <c r="U63" s="3">
        <v>1181702.4723984541</v>
      </c>
      <c r="V63" s="3">
        <v>1181702.4723984541</v>
      </c>
      <c r="W63" s="3">
        <v>1181702.4723984541</v>
      </c>
      <c r="X63" s="3">
        <v>1181702.4723984541</v>
      </c>
      <c r="Y63" s="3">
        <v>1450342.4881175999</v>
      </c>
      <c r="Z63" s="3">
        <v>1450342.4881175999</v>
      </c>
      <c r="AA63" s="3">
        <v>1450342.4881175999</v>
      </c>
      <c r="AB63" s="3">
        <v>1450342.4881175999</v>
      </c>
    </row>
    <row r="64" spans="3:28" x14ac:dyDescent="0.25">
      <c r="D64" t="s">
        <v>13</v>
      </c>
      <c r="E64" t="s">
        <v>8</v>
      </c>
      <c r="F64" s="3"/>
      <c r="G64" s="3"/>
      <c r="H64" s="3"/>
      <c r="I64" s="3">
        <v>570560.30418447079</v>
      </c>
      <c r="J64" s="3">
        <v>570560.30418447079</v>
      </c>
      <c r="K64" s="3">
        <v>570560.30418447079</v>
      </c>
      <c r="L64" s="3">
        <v>570560.30418447079</v>
      </c>
      <c r="M64" s="3">
        <v>570560.30418447079</v>
      </c>
      <c r="N64" s="3">
        <v>1054583.5281950361</v>
      </c>
      <c r="O64" s="3">
        <v>1054583.5281950361</v>
      </c>
      <c r="P64" s="3">
        <v>1054583.5281950361</v>
      </c>
      <c r="Q64" s="3">
        <v>1054583.5281950361</v>
      </c>
      <c r="R64" s="3">
        <v>1504161.6914722107</v>
      </c>
      <c r="S64" s="3">
        <v>1893844.5273481202</v>
      </c>
      <c r="T64" s="3">
        <v>2057236.5769482176</v>
      </c>
      <c r="U64" s="3">
        <v>2057236.5769482176</v>
      </c>
      <c r="V64" s="3">
        <v>2057236.5769482176</v>
      </c>
      <c r="W64" s="3">
        <v>2057236.5769482176</v>
      </c>
      <c r="X64" s="3">
        <v>2057236.5769482176</v>
      </c>
      <c r="Y64" s="3">
        <v>2524914.4224956399</v>
      </c>
      <c r="Z64" s="3">
        <v>2524914.4224956399</v>
      </c>
      <c r="AA64" s="3">
        <v>2524914.4224956399</v>
      </c>
      <c r="AB64" s="3">
        <v>2524914.4224956399</v>
      </c>
    </row>
    <row r="65" spans="4:28" x14ac:dyDescent="0.25">
      <c r="D65" t="s">
        <v>13</v>
      </c>
      <c r="E65" t="s">
        <v>9</v>
      </c>
      <c r="F65" s="4"/>
      <c r="G65" s="4"/>
      <c r="H65" s="4"/>
      <c r="I65" s="3">
        <f>I64</f>
        <v>570560.30418447079</v>
      </c>
      <c r="J65" s="3">
        <f t="shared" ref="J65" si="44">J64</f>
        <v>570560.30418447079</v>
      </c>
      <c r="K65" s="3">
        <f t="shared" ref="K65" si="45">K64</f>
        <v>570560.30418447079</v>
      </c>
      <c r="L65" s="3">
        <f t="shared" ref="L65" si="46">L64</f>
        <v>570560.30418447079</v>
      </c>
      <c r="M65" s="3">
        <f t="shared" ref="M65" si="47">M64</f>
        <v>570560.30418447079</v>
      </c>
      <c r="N65" s="3">
        <f t="shared" ref="N65" si="48">N64</f>
        <v>1054583.5281950361</v>
      </c>
      <c r="O65" s="3">
        <f t="shared" ref="O65" si="49">O64</f>
        <v>1054583.5281950361</v>
      </c>
      <c r="P65" s="3">
        <f t="shared" ref="P65" si="50">P64</f>
        <v>1054583.5281950361</v>
      </c>
      <c r="Q65" s="3">
        <f t="shared" ref="Q65" si="51">Q64</f>
        <v>1054583.5281950361</v>
      </c>
      <c r="R65" s="3">
        <f t="shared" ref="R65" si="52">R64</f>
        <v>1504161.6914722107</v>
      </c>
      <c r="S65" s="3">
        <f t="shared" ref="S65" si="53">S64</f>
        <v>1893844.5273481202</v>
      </c>
      <c r="T65" s="3">
        <f t="shared" ref="T65" si="54">T64</f>
        <v>2057236.5769482176</v>
      </c>
      <c r="U65" s="3">
        <f t="shared" ref="U65" si="55">U64</f>
        <v>2057236.5769482176</v>
      </c>
      <c r="V65" s="3">
        <f t="shared" ref="V65" si="56">V64</f>
        <v>2057236.5769482176</v>
      </c>
      <c r="W65" s="3">
        <f t="shared" ref="W65" si="57">W64</f>
        <v>2057236.5769482176</v>
      </c>
      <c r="X65" s="3">
        <f t="shared" ref="X65" si="58">X64</f>
        <v>2057236.5769482176</v>
      </c>
      <c r="Y65" s="3">
        <f t="shared" ref="Y65" si="59">Y64</f>
        <v>2524914.4224956399</v>
      </c>
      <c r="Z65" s="3">
        <f t="shared" ref="Z65" si="60">Z64</f>
        <v>2524914.4224956399</v>
      </c>
      <c r="AA65" s="3">
        <f t="shared" ref="AA65" si="61">AA64</f>
        <v>2524914.4224956399</v>
      </c>
      <c r="AB65" s="3">
        <f t="shared" ref="AB65" si="62">AB64</f>
        <v>2524914.4224956399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65"/>
  <sheetViews>
    <sheetView topLeftCell="E1" zoomScale="80" zoomScaleNormal="80" workbookViewId="0">
      <selection activeCell="F3" sqref="F3:AB65"/>
    </sheetView>
  </sheetViews>
  <sheetFormatPr baseColWidth="10" defaultRowHeight="15" x14ac:dyDescent="0.25"/>
  <cols>
    <col min="1" max="1" width="8" bestFit="1" customWidth="1"/>
    <col min="2" max="2" width="15" bestFit="1" customWidth="1"/>
    <col min="3" max="3" width="12.42578125" bestFit="1" customWidth="1"/>
    <col min="4" max="4" width="10.140625" bestFit="1" customWidth="1"/>
    <col min="5" max="5" width="10" bestFit="1" customWidth="1"/>
    <col min="6" max="8" width="11" bestFit="1" customWidth="1"/>
    <col min="9" max="18" width="13.28515625" bestFit="1" customWidth="1"/>
    <col min="19" max="28" width="14.2851562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2028</v>
      </c>
      <c r="G1">
        <v>2029</v>
      </c>
      <c r="H1">
        <v>2030</v>
      </c>
      <c r="I1">
        <v>2031</v>
      </c>
      <c r="J1">
        <v>2032</v>
      </c>
      <c r="K1">
        <v>2033</v>
      </c>
      <c r="L1">
        <v>2034</v>
      </c>
      <c r="M1">
        <v>2035</v>
      </c>
      <c r="N1">
        <v>2036</v>
      </c>
      <c r="O1">
        <v>2037</v>
      </c>
      <c r="P1">
        <v>2038</v>
      </c>
      <c r="Q1">
        <v>2039</v>
      </c>
      <c r="R1">
        <v>2040</v>
      </c>
      <c r="S1">
        <v>2041</v>
      </c>
      <c r="T1">
        <v>2042</v>
      </c>
      <c r="U1">
        <v>2043</v>
      </c>
      <c r="V1">
        <v>2044</v>
      </c>
      <c r="W1">
        <v>2045</v>
      </c>
      <c r="X1">
        <v>2046</v>
      </c>
      <c r="Y1">
        <v>2047</v>
      </c>
      <c r="Z1">
        <v>2048</v>
      </c>
      <c r="AA1">
        <v>2049</v>
      </c>
      <c r="AB1">
        <v>2050</v>
      </c>
    </row>
    <row r="2" spans="1:28" x14ac:dyDescent="0.25">
      <c r="B2" t="s">
        <v>23</v>
      </c>
      <c r="C2" t="s">
        <v>5</v>
      </c>
    </row>
    <row r="3" spans="1:28" x14ac:dyDescent="0.25">
      <c r="D3" t="s">
        <v>6</v>
      </c>
      <c r="E3" t="s">
        <v>7</v>
      </c>
      <c r="F3" s="3">
        <v>70.106481513078847</v>
      </c>
      <c r="G3" s="3">
        <v>52.579861134809128</v>
      </c>
      <c r="H3" s="3">
        <v>52.579861134809128</v>
      </c>
      <c r="I3" s="3"/>
      <c r="J3" s="3"/>
      <c r="K3" s="3">
        <v>57.479991269469821</v>
      </c>
      <c r="L3" s="3">
        <v>43.109993452102358</v>
      </c>
      <c r="M3" s="3">
        <v>43.109993452102358</v>
      </c>
      <c r="N3" s="3"/>
      <c r="O3" s="3">
        <v>49.698410471605975</v>
      </c>
      <c r="P3" s="3">
        <v>63.032748286804797</v>
      </c>
      <c r="Q3" s="3">
        <v>100.58132295480364</v>
      </c>
      <c r="R3" s="3">
        <v>52.310437657030675</v>
      </c>
      <c r="S3" s="3">
        <v>32.991232332205442</v>
      </c>
      <c r="T3" s="3"/>
      <c r="U3" s="3"/>
      <c r="V3" s="3">
        <v>45.441527850762547</v>
      </c>
      <c r="W3" s="3">
        <v>34.081145888071909</v>
      </c>
      <c r="X3" s="3">
        <v>34.081145888071909</v>
      </c>
      <c r="Y3" s="3"/>
      <c r="Z3" s="3"/>
      <c r="AA3" s="3"/>
      <c r="AB3" s="3"/>
    </row>
    <row r="4" spans="1:28" x14ac:dyDescent="0.25">
      <c r="D4" t="s">
        <v>6</v>
      </c>
      <c r="E4" t="s">
        <v>8</v>
      </c>
      <c r="F4" s="3">
        <v>82.478213544798635</v>
      </c>
      <c r="G4" s="3">
        <v>61.85866015859898</v>
      </c>
      <c r="H4" s="3">
        <v>61.85866015859898</v>
      </c>
      <c r="I4" s="3"/>
      <c r="J4" s="3"/>
      <c r="K4" s="3">
        <v>69.852865925406121</v>
      </c>
      <c r="L4" s="3">
        <v>52.389649444054591</v>
      </c>
      <c r="M4" s="3">
        <v>52.389649444054591</v>
      </c>
      <c r="N4" s="3"/>
      <c r="O4" s="3">
        <v>62.5462819333735</v>
      </c>
      <c r="P4" s="3">
        <v>79.500961288754127</v>
      </c>
      <c r="Q4" s="3">
        <v>127.31412894642668</v>
      </c>
      <c r="R4" s="3">
        <v>66.414172467058165</v>
      </c>
      <c r="S4" s="3">
        <v>41.970735088015175</v>
      </c>
      <c r="T4" s="3"/>
      <c r="U4" s="3"/>
      <c r="V4" s="3">
        <v>59.550151104705563</v>
      </c>
      <c r="W4" s="3">
        <v>44.662613328529169</v>
      </c>
      <c r="X4" s="3">
        <v>44.662613328529169</v>
      </c>
      <c r="Y4" s="3"/>
      <c r="Z4" s="3"/>
      <c r="AA4" s="3"/>
      <c r="AB4" s="3"/>
    </row>
    <row r="5" spans="1:28" x14ac:dyDescent="0.25">
      <c r="D5" t="s">
        <v>6</v>
      </c>
      <c r="E5" t="s">
        <v>9</v>
      </c>
      <c r="F5" s="3">
        <v>111.34558828547816</v>
      </c>
      <c r="G5" s="3">
        <v>83.509191214108625</v>
      </c>
      <c r="H5" s="3">
        <v>83.509191214108625</v>
      </c>
      <c r="I5" s="3"/>
      <c r="J5" s="3"/>
      <c r="K5" s="3">
        <v>100.32060531840241</v>
      </c>
      <c r="L5" s="3">
        <v>75.240453988801804</v>
      </c>
      <c r="M5" s="3">
        <v>75.240453988801804</v>
      </c>
      <c r="N5" s="3"/>
      <c r="O5" s="3">
        <v>95.734105000061476</v>
      </c>
      <c r="P5" s="3">
        <v>122.1994187068358</v>
      </c>
      <c r="Q5" s="3">
        <v>197.03874015100334</v>
      </c>
      <c r="R5" s="3">
        <v>103.378403542616</v>
      </c>
      <c r="S5" s="3">
        <v>65.57927357502372</v>
      </c>
      <c r="T5" s="3"/>
      <c r="U5" s="3"/>
      <c r="V5" s="3">
        <v>98.159589733031154</v>
      </c>
      <c r="W5" s="3">
        <v>73.619692299773362</v>
      </c>
      <c r="X5" s="3">
        <v>73.619692299773362</v>
      </c>
      <c r="Y5" s="3"/>
      <c r="Z5" s="3"/>
      <c r="AA5" s="3"/>
      <c r="AB5" s="3"/>
    </row>
    <row r="6" spans="1:28" x14ac:dyDescent="0.25">
      <c r="C6" t="s">
        <v>10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25">
      <c r="D7" t="s">
        <v>11</v>
      </c>
      <c r="E7" t="s">
        <v>7</v>
      </c>
      <c r="F7" s="3"/>
      <c r="G7" s="3"/>
      <c r="H7" s="3"/>
      <c r="I7" s="3">
        <v>12.098979170221371</v>
      </c>
      <c r="J7" s="3">
        <v>12.098979170221371</v>
      </c>
      <c r="K7" s="3">
        <v>12.098979170221371</v>
      </c>
      <c r="L7" s="3">
        <v>12.098979170221371</v>
      </c>
      <c r="M7" s="3">
        <v>12.098979170221371</v>
      </c>
      <c r="N7" s="3">
        <v>22.777478188036728</v>
      </c>
      <c r="O7" s="3">
        <v>22.777478188036728</v>
      </c>
      <c r="P7" s="3">
        <v>22.777478188036728</v>
      </c>
      <c r="Q7" s="3">
        <v>22.777478188036728</v>
      </c>
      <c r="R7" s="3">
        <v>32.580549366092399</v>
      </c>
      <c r="S7" s="3">
        <v>39.690430164816185</v>
      </c>
      <c r="T7" s="3">
        <v>48.851115014647</v>
      </c>
      <c r="U7" s="3">
        <v>48.851115014647</v>
      </c>
      <c r="V7" s="3">
        <v>48.851115014647</v>
      </c>
      <c r="W7" s="3">
        <v>48.851115014647</v>
      </c>
      <c r="X7" s="3">
        <v>48.851115014647</v>
      </c>
      <c r="Y7" s="3">
        <v>58.175286897857781</v>
      </c>
      <c r="Z7" s="3">
        <v>58.175286897857781</v>
      </c>
      <c r="AA7" s="3">
        <v>58.175286897857781</v>
      </c>
      <c r="AB7" s="3">
        <v>58.175286897857781</v>
      </c>
    </row>
    <row r="8" spans="1:28" x14ac:dyDescent="0.25">
      <c r="D8" t="s">
        <v>11</v>
      </c>
      <c r="E8" t="s">
        <v>8</v>
      </c>
      <c r="F8" s="3"/>
      <c r="G8" s="3"/>
      <c r="H8" s="3"/>
      <c r="I8" s="3">
        <v>13.490799023789846</v>
      </c>
      <c r="J8" s="3">
        <v>13.490799023789846</v>
      </c>
      <c r="K8" s="3">
        <v>13.490799023789846</v>
      </c>
      <c r="L8" s="3">
        <v>13.490799023789846</v>
      </c>
      <c r="M8" s="3">
        <v>13.490799023789846</v>
      </c>
      <c r="N8" s="3">
        <v>25.561246440398033</v>
      </c>
      <c r="O8" s="3">
        <v>25.561246440398033</v>
      </c>
      <c r="P8" s="3">
        <v>25.561246440398033</v>
      </c>
      <c r="Q8" s="3">
        <v>25.561246440398033</v>
      </c>
      <c r="R8" s="3">
        <v>36.809703157902554</v>
      </c>
      <c r="S8" s="3">
        <v>44.688218764759</v>
      </c>
      <c r="T8" s="3">
        <v>55.195829027961281</v>
      </c>
      <c r="U8" s="3">
        <v>55.195829027961281</v>
      </c>
      <c r="V8" s="3">
        <v>55.195829027961281</v>
      </c>
      <c r="W8" s="3">
        <v>55.195829027961281</v>
      </c>
      <c r="X8" s="3">
        <v>55.195829027961281</v>
      </c>
      <c r="Y8" s="3">
        <v>66.107221027240655</v>
      </c>
      <c r="Z8" s="3">
        <v>66.107221027240655</v>
      </c>
      <c r="AA8" s="3">
        <v>66.107221027240655</v>
      </c>
      <c r="AB8" s="3">
        <v>66.107221027240655</v>
      </c>
    </row>
    <row r="9" spans="1:28" x14ac:dyDescent="0.25">
      <c r="D9" t="s">
        <v>11</v>
      </c>
      <c r="E9" t="s">
        <v>9</v>
      </c>
      <c r="F9" s="3"/>
      <c r="G9" s="3"/>
      <c r="H9" s="3"/>
      <c r="I9" s="3">
        <v>16.738378682116295</v>
      </c>
      <c r="J9" s="3">
        <v>16.738378682116295</v>
      </c>
      <c r="K9" s="3">
        <v>16.738378682116295</v>
      </c>
      <c r="L9" s="3">
        <v>16.738378682116295</v>
      </c>
      <c r="M9" s="3">
        <v>16.738378682116295</v>
      </c>
      <c r="N9" s="3">
        <v>32.236446780436559</v>
      </c>
      <c r="O9" s="3">
        <v>32.236446780436559</v>
      </c>
      <c r="P9" s="3">
        <v>32.236446780436559</v>
      </c>
      <c r="Q9" s="3">
        <v>32.236446780436559</v>
      </c>
      <c r="R9" s="3">
        <v>47.21853359294348</v>
      </c>
      <c r="S9" s="3">
        <v>57.100403088082317</v>
      </c>
      <c r="T9" s="3">
        <v>71.149294124335881</v>
      </c>
      <c r="U9" s="3">
        <v>71.149294124335881</v>
      </c>
      <c r="V9" s="3">
        <v>71.149294124335881</v>
      </c>
      <c r="W9" s="3">
        <v>71.149294124335881</v>
      </c>
      <c r="X9" s="3">
        <v>71.149294124335881</v>
      </c>
      <c r="Y9" s="3">
        <v>86.404247969301892</v>
      </c>
      <c r="Z9" s="3">
        <v>86.404247969301892</v>
      </c>
      <c r="AA9" s="3">
        <v>86.404247969301892</v>
      </c>
      <c r="AB9" s="3">
        <v>86.404247969301892</v>
      </c>
    </row>
    <row r="10" spans="1:28" x14ac:dyDescent="0.25">
      <c r="C10" t="s">
        <v>20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x14ac:dyDescent="0.25">
      <c r="D11" t="s">
        <v>11</v>
      </c>
      <c r="E11" t="s">
        <v>7</v>
      </c>
      <c r="F11" s="3"/>
      <c r="G11" s="3"/>
      <c r="H11" s="3"/>
      <c r="I11" s="3">
        <v>2.0103663599734576</v>
      </c>
      <c r="J11" s="3">
        <v>2.0103663599734576</v>
      </c>
      <c r="K11" s="3">
        <v>2.0103663599734576</v>
      </c>
      <c r="L11" s="3">
        <v>2.0103663599734576</v>
      </c>
      <c r="M11" s="3">
        <v>2.0103663599734576</v>
      </c>
      <c r="N11" s="3">
        <v>3.7158197482522972</v>
      </c>
      <c r="O11" s="3">
        <v>3.7158197482522972</v>
      </c>
      <c r="P11" s="3">
        <v>3.7158197482522972</v>
      </c>
      <c r="Q11" s="3">
        <v>3.7158197482522972</v>
      </c>
      <c r="R11" s="3">
        <v>5.2999061387856941</v>
      </c>
      <c r="S11" s="3">
        <v>6.6729516453462843</v>
      </c>
      <c r="T11" s="3">
        <v>7.1414598511620522</v>
      </c>
      <c r="U11" s="3">
        <v>7.1414598511620522</v>
      </c>
      <c r="V11" s="3">
        <v>7.1414598511620522</v>
      </c>
      <c r="W11" s="3">
        <v>7.1414598511620522</v>
      </c>
      <c r="X11" s="3">
        <v>7.1414598511620522</v>
      </c>
      <c r="Y11" s="3">
        <v>8.789320380875786</v>
      </c>
      <c r="Z11" s="3">
        <v>8.789320380875786</v>
      </c>
      <c r="AA11" s="3">
        <v>8.789320380875786</v>
      </c>
      <c r="AB11" s="3">
        <v>8.789320380875786</v>
      </c>
    </row>
    <row r="12" spans="1:28" x14ac:dyDescent="0.25">
      <c r="D12" t="s">
        <v>11</v>
      </c>
      <c r="E12" t="s">
        <v>8</v>
      </c>
      <c r="F12" s="3"/>
      <c r="G12" s="3"/>
      <c r="H12" s="3"/>
      <c r="I12" s="3">
        <v>2.365136894086421</v>
      </c>
      <c r="J12" s="3">
        <v>2.365136894086421</v>
      </c>
      <c r="K12" s="3">
        <v>2.365136894086421</v>
      </c>
      <c r="L12" s="3">
        <v>2.365136894086421</v>
      </c>
      <c r="M12" s="3">
        <v>2.365136894086421</v>
      </c>
      <c r="N12" s="3">
        <v>4.3715526450027022</v>
      </c>
      <c r="O12" s="3">
        <v>4.3715526450027022</v>
      </c>
      <c r="P12" s="3">
        <v>4.3715526450027022</v>
      </c>
      <c r="Q12" s="3">
        <v>4.3715526450027022</v>
      </c>
      <c r="R12" s="3">
        <v>6.235183692689052</v>
      </c>
      <c r="S12" s="3">
        <v>7.8505313474662168</v>
      </c>
      <c r="T12" s="3">
        <v>8.4017174719553562</v>
      </c>
      <c r="U12" s="3">
        <v>8.4017174719553562</v>
      </c>
      <c r="V12" s="3">
        <v>8.4017174719553562</v>
      </c>
      <c r="W12" s="3">
        <v>8.4017174719553562</v>
      </c>
      <c r="X12" s="3">
        <v>8.4017174719553562</v>
      </c>
      <c r="Y12" s="3">
        <v>10.340376918677395</v>
      </c>
      <c r="Z12" s="3">
        <v>10.340376918677395</v>
      </c>
      <c r="AA12" s="3">
        <v>10.340376918677395</v>
      </c>
      <c r="AB12" s="3">
        <v>10.340376918677395</v>
      </c>
    </row>
    <row r="13" spans="1:28" x14ac:dyDescent="0.25">
      <c r="D13" t="s">
        <v>11</v>
      </c>
      <c r="E13" t="s">
        <v>9</v>
      </c>
      <c r="F13" s="3"/>
      <c r="G13" s="3"/>
      <c r="H13" s="3"/>
      <c r="I13" s="3">
        <v>3.1929348070166688</v>
      </c>
      <c r="J13" s="3">
        <v>3.1929348070166688</v>
      </c>
      <c r="K13" s="3">
        <v>3.1929348070166688</v>
      </c>
      <c r="L13" s="3">
        <v>3.1929348070166688</v>
      </c>
      <c r="M13" s="3">
        <v>3.1929348070166688</v>
      </c>
      <c r="N13" s="3">
        <v>5.9015960707536488</v>
      </c>
      <c r="O13" s="3">
        <v>5.9015960707536488</v>
      </c>
      <c r="P13" s="3">
        <v>5.9015960707536488</v>
      </c>
      <c r="Q13" s="3">
        <v>5.9015960707536488</v>
      </c>
      <c r="R13" s="3">
        <v>8.4174979851302218</v>
      </c>
      <c r="S13" s="3">
        <v>10.598217319079394</v>
      </c>
      <c r="T13" s="3">
        <v>11.342318587139733</v>
      </c>
      <c r="U13" s="3">
        <v>11.342318587139733</v>
      </c>
      <c r="V13" s="3">
        <v>11.342318587139733</v>
      </c>
      <c r="W13" s="3">
        <v>11.342318587139733</v>
      </c>
      <c r="X13" s="3">
        <v>11.342318587139733</v>
      </c>
      <c r="Y13" s="3">
        <v>13.959508840214482</v>
      </c>
      <c r="Z13" s="3">
        <v>13.959508840214482</v>
      </c>
      <c r="AA13" s="3">
        <v>13.959508840214482</v>
      </c>
      <c r="AB13" s="3">
        <v>13.959508840214482</v>
      </c>
    </row>
    <row r="14" spans="1:28" x14ac:dyDescent="0.25">
      <c r="C14" t="s">
        <v>12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x14ac:dyDescent="0.25">
      <c r="D15" t="s">
        <v>13</v>
      </c>
      <c r="E15" t="s">
        <v>7</v>
      </c>
      <c r="F15" s="3"/>
      <c r="G15" s="3"/>
      <c r="H15" s="3"/>
      <c r="I15" s="3">
        <f>I16</f>
        <v>44866.583942308804</v>
      </c>
      <c r="J15" s="3">
        <f t="shared" ref="J15:AB15" si="0">J16</f>
        <v>44866.583942308804</v>
      </c>
      <c r="K15" s="3">
        <f t="shared" si="0"/>
        <v>44866.583942308804</v>
      </c>
      <c r="L15" s="3">
        <f t="shared" si="0"/>
        <v>44866.583942308804</v>
      </c>
      <c r="M15" s="3">
        <f t="shared" si="0"/>
        <v>44866.583942308804</v>
      </c>
      <c r="N15" s="3">
        <f t="shared" si="0"/>
        <v>82928.237462241916</v>
      </c>
      <c r="O15" s="3">
        <f t="shared" si="0"/>
        <v>82928.237462241916</v>
      </c>
      <c r="P15" s="3">
        <f t="shared" si="0"/>
        <v>82928.237462241916</v>
      </c>
      <c r="Q15" s="3">
        <f t="shared" si="0"/>
        <v>82928.237462241916</v>
      </c>
      <c r="R15" s="3">
        <f t="shared" si="0"/>
        <v>118281.2689531652</v>
      </c>
      <c r="S15" s="3">
        <f t="shared" si="0"/>
        <v>148924.37107309586</v>
      </c>
      <c r="T15" s="3">
        <f t="shared" si="0"/>
        <v>161772.86939154612</v>
      </c>
      <c r="U15" s="3">
        <f t="shared" si="0"/>
        <v>161772.86939154612</v>
      </c>
      <c r="V15" s="3">
        <f t="shared" si="0"/>
        <v>161772.86939154612</v>
      </c>
      <c r="W15" s="3">
        <f t="shared" si="0"/>
        <v>161772.86939154612</v>
      </c>
      <c r="X15" s="3">
        <f t="shared" si="0"/>
        <v>161772.86939154612</v>
      </c>
      <c r="Y15" s="3">
        <f t="shared" si="0"/>
        <v>198549.18762000001</v>
      </c>
      <c r="Z15" s="3">
        <f t="shared" si="0"/>
        <v>198549.18762000001</v>
      </c>
      <c r="AA15" s="3">
        <f t="shared" si="0"/>
        <v>198549.18762000001</v>
      </c>
      <c r="AB15" s="3">
        <f t="shared" si="0"/>
        <v>198549.18762000001</v>
      </c>
    </row>
    <row r="16" spans="1:28" x14ac:dyDescent="0.25">
      <c r="D16" t="s">
        <v>13</v>
      </c>
      <c r="E16" t="s">
        <v>8</v>
      </c>
      <c r="F16" s="3"/>
      <c r="G16" s="3"/>
      <c r="H16" s="3"/>
      <c r="I16" s="3">
        <v>44866.583942308804</v>
      </c>
      <c r="J16" s="3">
        <v>44866.583942308804</v>
      </c>
      <c r="K16" s="3">
        <v>44866.583942308804</v>
      </c>
      <c r="L16" s="3">
        <v>44866.583942308804</v>
      </c>
      <c r="M16" s="3">
        <v>44866.583942308804</v>
      </c>
      <c r="N16" s="3">
        <v>82928.237462241916</v>
      </c>
      <c r="O16" s="3">
        <v>82928.237462241916</v>
      </c>
      <c r="P16" s="3">
        <v>82928.237462241916</v>
      </c>
      <c r="Q16" s="3">
        <v>82928.237462241916</v>
      </c>
      <c r="R16" s="3">
        <v>118281.2689531652</v>
      </c>
      <c r="S16" s="3">
        <v>148924.37107309586</v>
      </c>
      <c r="T16" s="3">
        <v>161772.86939154612</v>
      </c>
      <c r="U16" s="3">
        <v>161772.86939154612</v>
      </c>
      <c r="V16" s="3">
        <v>161772.86939154612</v>
      </c>
      <c r="W16" s="3">
        <v>161772.86939154612</v>
      </c>
      <c r="X16" s="3">
        <v>161772.86939154612</v>
      </c>
      <c r="Y16" s="3">
        <v>198549.18762000001</v>
      </c>
      <c r="Z16" s="3">
        <v>198549.18762000001</v>
      </c>
      <c r="AA16" s="3">
        <v>198549.18762000001</v>
      </c>
      <c r="AB16" s="3">
        <v>198549.18762000001</v>
      </c>
    </row>
    <row r="17" spans="1:28" x14ac:dyDescent="0.25">
      <c r="D17" t="s">
        <v>13</v>
      </c>
      <c r="E17" t="s">
        <v>9</v>
      </c>
      <c r="F17" s="3"/>
      <c r="G17" s="3"/>
      <c r="H17" s="3"/>
      <c r="I17" s="3">
        <f>I16</f>
        <v>44866.583942308804</v>
      </c>
      <c r="J17" s="3">
        <f t="shared" ref="J17:AB17" si="1">J16</f>
        <v>44866.583942308804</v>
      </c>
      <c r="K17" s="3">
        <f t="shared" si="1"/>
        <v>44866.583942308804</v>
      </c>
      <c r="L17" s="3">
        <f t="shared" si="1"/>
        <v>44866.583942308804</v>
      </c>
      <c r="M17" s="3">
        <f t="shared" si="1"/>
        <v>44866.583942308804</v>
      </c>
      <c r="N17" s="3">
        <f t="shared" si="1"/>
        <v>82928.237462241916</v>
      </c>
      <c r="O17" s="3">
        <f t="shared" si="1"/>
        <v>82928.237462241916</v>
      </c>
      <c r="P17" s="3">
        <f t="shared" si="1"/>
        <v>82928.237462241916</v>
      </c>
      <c r="Q17" s="3">
        <f t="shared" si="1"/>
        <v>82928.237462241916</v>
      </c>
      <c r="R17" s="3">
        <f t="shared" si="1"/>
        <v>118281.2689531652</v>
      </c>
      <c r="S17" s="3">
        <f t="shared" si="1"/>
        <v>148924.37107309586</v>
      </c>
      <c r="T17" s="3">
        <f t="shared" si="1"/>
        <v>161772.86939154612</v>
      </c>
      <c r="U17" s="3">
        <f t="shared" si="1"/>
        <v>161772.86939154612</v>
      </c>
      <c r="V17" s="3">
        <f t="shared" si="1"/>
        <v>161772.86939154612</v>
      </c>
      <c r="W17" s="3">
        <f t="shared" si="1"/>
        <v>161772.86939154612</v>
      </c>
      <c r="X17" s="3">
        <f t="shared" si="1"/>
        <v>161772.86939154612</v>
      </c>
      <c r="Y17" s="3">
        <f t="shared" si="1"/>
        <v>198549.18762000001</v>
      </c>
      <c r="Z17" s="3">
        <f t="shared" si="1"/>
        <v>198549.18762000001</v>
      </c>
      <c r="AA17" s="3">
        <f t="shared" si="1"/>
        <v>198549.18762000001</v>
      </c>
      <c r="AB17" s="3">
        <f t="shared" si="1"/>
        <v>198549.18762000001</v>
      </c>
    </row>
    <row r="18" spans="1:28" x14ac:dyDescent="0.25">
      <c r="C18" t="s">
        <v>22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x14ac:dyDescent="0.25">
      <c r="D19" t="s">
        <v>13</v>
      </c>
      <c r="E19" t="s">
        <v>7</v>
      </c>
      <c r="F19" s="3"/>
      <c r="G19" s="3"/>
      <c r="H19" s="3"/>
      <c r="I19" s="3">
        <f>I20</f>
        <v>314632.1334759118</v>
      </c>
      <c r="J19" s="3">
        <f t="shared" ref="J19:AB19" si="2">J20</f>
        <v>314632.1334759118</v>
      </c>
      <c r="K19" s="3">
        <f t="shared" si="2"/>
        <v>314632.1334759118</v>
      </c>
      <c r="L19" s="3">
        <f t="shared" si="2"/>
        <v>314632.1334759118</v>
      </c>
      <c r="M19" s="3">
        <f t="shared" si="2"/>
        <v>314632.1334759118</v>
      </c>
      <c r="N19" s="3">
        <f t="shared" si="2"/>
        <v>581543.90161934705</v>
      </c>
      <c r="O19" s="3">
        <f t="shared" si="2"/>
        <v>581543.90161934705</v>
      </c>
      <c r="P19" s="3">
        <f t="shared" si="2"/>
        <v>581543.90161934705</v>
      </c>
      <c r="Q19" s="3">
        <f t="shared" si="2"/>
        <v>581543.90161934705</v>
      </c>
      <c r="R19" s="3">
        <f t="shared" si="2"/>
        <v>829461.14303743525</v>
      </c>
      <c r="S19" s="3">
        <f t="shared" si="2"/>
        <v>919562.73051496071</v>
      </c>
      <c r="T19" s="3">
        <f t="shared" si="2"/>
        <v>1134451.0449164135</v>
      </c>
      <c r="U19" s="3">
        <f t="shared" si="2"/>
        <v>1134451.0449164135</v>
      </c>
      <c r="V19" s="3">
        <f t="shared" si="2"/>
        <v>1134451.0449164135</v>
      </c>
      <c r="W19" s="3">
        <f t="shared" si="2"/>
        <v>1134451.0449164135</v>
      </c>
      <c r="X19" s="3">
        <f t="shared" si="2"/>
        <v>1134451.0449164135</v>
      </c>
      <c r="Y19" s="3">
        <f t="shared" si="2"/>
        <v>1392349.2499700002</v>
      </c>
      <c r="Z19" s="3">
        <f t="shared" si="2"/>
        <v>1392349.2499700002</v>
      </c>
      <c r="AA19" s="3">
        <f t="shared" si="2"/>
        <v>1392349.2499700002</v>
      </c>
      <c r="AB19" s="3">
        <f t="shared" si="2"/>
        <v>1392349.2499700002</v>
      </c>
    </row>
    <row r="20" spans="1:28" x14ac:dyDescent="0.25">
      <c r="D20" t="s">
        <v>13</v>
      </c>
      <c r="E20" t="s">
        <v>8</v>
      </c>
      <c r="F20" s="3"/>
      <c r="G20" s="3"/>
      <c r="H20" s="3"/>
      <c r="I20" s="3">
        <v>314632.1334759118</v>
      </c>
      <c r="J20" s="3">
        <v>314632.1334759118</v>
      </c>
      <c r="K20" s="3">
        <v>314632.1334759118</v>
      </c>
      <c r="L20" s="3">
        <v>314632.1334759118</v>
      </c>
      <c r="M20" s="3">
        <v>314632.1334759118</v>
      </c>
      <c r="N20" s="3">
        <v>581543.90161934705</v>
      </c>
      <c r="O20" s="3">
        <v>581543.90161934705</v>
      </c>
      <c r="P20" s="3">
        <v>581543.90161934705</v>
      </c>
      <c r="Q20" s="3">
        <v>581543.90161934705</v>
      </c>
      <c r="R20" s="3">
        <v>829461.14303743525</v>
      </c>
      <c r="S20" s="3">
        <v>919562.73051496071</v>
      </c>
      <c r="T20" s="3">
        <v>1134451.0449164135</v>
      </c>
      <c r="U20" s="3">
        <v>1134451.0449164135</v>
      </c>
      <c r="V20" s="3">
        <v>1134451.0449164135</v>
      </c>
      <c r="W20" s="3">
        <v>1134451.0449164135</v>
      </c>
      <c r="X20" s="3">
        <v>1134451.0449164135</v>
      </c>
      <c r="Y20" s="3">
        <v>1392349.2499700002</v>
      </c>
      <c r="Z20" s="3">
        <v>1392349.2499700002</v>
      </c>
      <c r="AA20" s="3">
        <v>1392349.2499700002</v>
      </c>
      <c r="AB20" s="3">
        <v>1392349.2499700002</v>
      </c>
    </row>
    <row r="21" spans="1:28" x14ac:dyDescent="0.25">
      <c r="D21" t="s">
        <v>13</v>
      </c>
      <c r="E21" t="s">
        <v>9</v>
      </c>
      <c r="F21" s="3"/>
      <c r="G21" s="3"/>
      <c r="H21" s="3"/>
      <c r="I21" s="3">
        <f>I20</f>
        <v>314632.1334759118</v>
      </c>
      <c r="J21" s="3">
        <f t="shared" ref="J21:AB21" si="3">J20</f>
        <v>314632.1334759118</v>
      </c>
      <c r="K21" s="3">
        <f t="shared" si="3"/>
        <v>314632.1334759118</v>
      </c>
      <c r="L21" s="3">
        <f t="shared" si="3"/>
        <v>314632.1334759118</v>
      </c>
      <c r="M21" s="3">
        <f t="shared" si="3"/>
        <v>314632.1334759118</v>
      </c>
      <c r="N21" s="3">
        <f t="shared" si="3"/>
        <v>581543.90161934705</v>
      </c>
      <c r="O21" s="3">
        <f t="shared" si="3"/>
        <v>581543.90161934705</v>
      </c>
      <c r="P21" s="3">
        <f t="shared" si="3"/>
        <v>581543.90161934705</v>
      </c>
      <c r="Q21" s="3">
        <f t="shared" si="3"/>
        <v>581543.90161934705</v>
      </c>
      <c r="R21" s="3">
        <f t="shared" si="3"/>
        <v>829461.14303743525</v>
      </c>
      <c r="S21" s="3">
        <f t="shared" si="3"/>
        <v>919562.73051496071</v>
      </c>
      <c r="T21" s="3">
        <f t="shared" si="3"/>
        <v>1134451.0449164135</v>
      </c>
      <c r="U21" s="3">
        <f t="shared" si="3"/>
        <v>1134451.0449164135</v>
      </c>
      <c r="V21" s="3">
        <f t="shared" si="3"/>
        <v>1134451.0449164135</v>
      </c>
      <c r="W21" s="3">
        <f t="shared" si="3"/>
        <v>1134451.0449164135</v>
      </c>
      <c r="X21" s="3">
        <f t="shared" si="3"/>
        <v>1134451.0449164135</v>
      </c>
      <c r="Y21" s="3">
        <f t="shared" si="3"/>
        <v>1392349.2499700002</v>
      </c>
      <c r="Z21" s="3">
        <f t="shared" si="3"/>
        <v>1392349.2499700002</v>
      </c>
      <c r="AA21" s="3">
        <f t="shared" si="3"/>
        <v>1392349.2499700002</v>
      </c>
      <c r="AB21" s="3">
        <f t="shared" si="3"/>
        <v>1392349.2499700002</v>
      </c>
    </row>
    <row r="22" spans="1:28" x14ac:dyDescent="0.25"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x14ac:dyDescent="0.25">
      <c r="A23" t="s">
        <v>14</v>
      </c>
      <c r="B23" t="s">
        <v>1</v>
      </c>
      <c r="C23" t="s">
        <v>2</v>
      </c>
      <c r="D23" t="s">
        <v>3</v>
      </c>
      <c r="E23" t="s">
        <v>4</v>
      </c>
      <c r="F23" s="4">
        <v>2028</v>
      </c>
      <c r="G23" s="4">
        <v>2029</v>
      </c>
      <c r="H23" s="4">
        <v>2030</v>
      </c>
      <c r="I23" s="4">
        <v>2031</v>
      </c>
      <c r="J23" s="4">
        <v>2032</v>
      </c>
      <c r="K23" s="4">
        <v>2033</v>
      </c>
      <c r="L23" s="4">
        <v>2034</v>
      </c>
      <c r="M23" s="4">
        <v>2035</v>
      </c>
      <c r="N23" s="4">
        <v>2036</v>
      </c>
      <c r="O23" s="4">
        <v>2037</v>
      </c>
      <c r="P23" s="4">
        <v>2038</v>
      </c>
      <c r="Q23" s="4">
        <v>2039</v>
      </c>
      <c r="R23" s="4">
        <v>2040</v>
      </c>
      <c r="S23" s="4">
        <v>2041</v>
      </c>
      <c r="T23" s="4">
        <v>2042</v>
      </c>
      <c r="U23" s="4">
        <v>2043</v>
      </c>
      <c r="V23" s="4">
        <v>2044</v>
      </c>
      <c r="W23" s="4">
        <v>2045</v>
      </c>
      <c r="X23" s="4">
        <v>2046</v>
      </c>
      <c r="Y23" s="4">
        <v>2047</v>
      </c>
      <c r="Z23" s="4">
        <v>2048</v>
      </c>
      <c r="AA23" s="4">
        <v>2049</v>
      </c>
      <c r="AB23" s="4">
        <v>2050</v>
      </c>
    </row>
    <row r="24" spans="1:28" x14ac:dyDescent="0.25">
      <c r="B24" t="s">
        <v>23</v>
      </c>
      <c r="C24" t="s">
        <v>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x14ac:dyDescent="0.25">
      <c r="D25" t="s">
        <v>6</v>
      </c>
      <c r="E25" t="s">
        <v>7</v>
      </c>
      <c r="F25" s="3">
        <v>70.106481513078847</v>
      </c>
      <c r="G25" s="3">
        <v>52.579861134809128</v>
      </c>
      <c r="H25" s="3">
        <v>52.579861134809128</v>
      </c>
      <c r="I25" s="3"/>
      <c r="J25" s="3"/>
      <c r="K25" s="3">
        <v>57.479991269469821</v>
      </c>
      <c r="L25" s="3">
        <v>43.109993452102358</v>
      </c>
      <c r="M25" s="3">
        <v>43.109993452102358</v>
      </c>
      <c r="N25" s="3"/>
      <c r="O25" s="3">
        <v>49.698410471605975</v>
      </c>
      <c r="P25" s="3">
        <v>63.032748286804797</v>
      </c>
      <c r="Q25" s="3">
        <v>100.58132295480364</v>
      </c>
      <c r="R25" s="3">
        <v>52.310437657030675</v>
      </c>
      <c r="S25" s="3">
        <v>32.991232332205442</v>
      </c>
      <c r="T25" s="3"/>
      <c r="U25" s="3"/>
      <c r="V25" s="3">
        <v>45.441527850762547</v>
      </c>
      <c r="W25" s="3">
        <v>34.081145888071909</v>
      </c>
      <c r="X25" s="3">
        <v>34.081145888071909</v>
      </c>
      <c r="Y25" s="3"/>
      <c r="Z25" s="3"/>
      <c r="AA25" s="3"/>
      <c r="AB25" s="3"/>
    </row>
    <row r="26" spans="1:28" x14ac:dyDescent="0.25">
      <c r="D26" t="s">
        <v>6</v>
      </c>
      <c r="E26" t="s">
        <v>8</v>
      </c>
      <c r="F26" s="3">
        <v>82.478213544798635</v>
      </c>
      <c r="G26" s="3">
        <v>61.85866015859898</v>
      </c>
      <c r="H26" s="3">
        <v>61.85866015859898</v>
      </c>
      <c r="I26" s="3"/>
      <c r="J26" s="3"/>
      <c r="K26" s="3">
        <v>69.852865925406121</v>
      </c>
      <c r="L26" s="3">
        <v>52.389649444054591</v>
      </c>
      <c r="M26" s="3">
        <v>52.389649444054591</v>
      </c>
      <c r="N26" s="3"/>
      <c r="O26" s="3">
        <v>62.5462819333735</v>
      </c>
      <c r="P26" s="3">
        <v>79.500961288754127</v>
      </c>
      <c r="Q26" s="3">
        <v>127.31412894642668</v>
      </c>
      <c r="R26" s="3">
        <v>66.414172467058165</v>
      </c>
      <c r="S26" s="3">
        <v>41.970735088015175</v>
      </c>
      <c r="T26" s="3"/>
      <c r="U26" s="3"/>
      <c r="V26" s="3">
        <v>59.550151104705563</v>
      </c>
      <c r="W26" s="3">
        <v>44.662613328529169</v>
      </c>
      <c r="X26" s="3">
        <v>44.662613328529169</v>
      </c>
      <c r="Y26" s="3"/>
      <c r="Z26" s="3"/>
      <c r="AA26" s="3"/>
      <c r="AB26" s="3"/>
    </row>
    <row r="27" spans="1:28" x14ac:dyDescent="0.25">
      <c r="D27" t="s">
        <v>6</v>
      </c>
      <c r="E27" t="s">
        <v>9</v>
      </c>
      <c r="F27" s="3">
        <v>111.34558828547816</v>
      </c>
      <c r="G27" s="3">
        <v>83.509191214108625</v>
      </c>
      <c r="H27" s="3">
        <v>83.509191214108625</v>
      </c>
      <c r="I27" s="3"/>
      <c r="J27" s="3"/>
      <c r="K27" s="3">
        <v>100.32060531840241</v>
      </c>
      <c r="L27" s="3">
        <v>75.240453988801804</v>
      </c>
      <c r="M27" s="3">
        <v>75.240453988801804</v>
      </c>
      <c r="N27" s="3"/>
      <c r="O27" s="3">
        <v>95.734105000061476</v>
      </c>
      <c r="P27" s="3">
        <v>122.1994187068358</v>
      </c>
      <c r="Q27" s="3">
        <v>197.03874015100334</v>
      </c>
      <c r="R27" s="3">
        <v>103.378403542616</v>
      </c>
      <c r="S27" s="3">
        <v>65.57927357502372</v>
      </c>
      <c r="T27" s="3"/>
      <c r="U27" s="3"/>
      <c r="V27" s="3">
        <v>98.159589733031154</v>
      </c>
      <c r="W27" s="3">
        <v>73.619692299773362</v>
      </c>
      <c r="X27" s="3">
        <v>73.619692299773362</v>
      </c>
      <c r="Y27" s="3"/>
      <c r="Z27" s="3"/>
      <c r="AA27" s="3"/>
      <c r="AB27" s="3"/>
    </row>
    <row r="28" spans="1:28" x14ac:dyDescent="0.25">
      <c r="C28" t="s">
        <v>10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25">
      <c r="D29" t="s">
        <v>11</v>
      </c>
      <c r="E29" t="s">
        <v>7</v>
      </c>
      <c r="F29" s="3"/>
      <c r="G29" s="3"/>
      <c r="H29" s="3"/>
      <c r="I29" s="3">
        <v>12.098979170221371</v>
      </c>
      <c r="J29" s="3">
        <v>12.098979170221371</v>
      </c>
      <c r="K29" s="3">
        <v>12.098979170221371</v>
      </c>
      <c r="L29" s="3">
        <v>12.098979170221371</v>
      </c>
      <c r="M29" s="3">
        <v>12.098979170221371</v>
      </c>
      <c r="N29" s="3">
        <v>22.777478188036728</v>
      </c>
      <c r="O29" s="3">
        <v>22.777478188036728</v>
      </c>
      <c r="P29" s="3">
        <v>22.777478188036728</v>
      </c>
      <c r="Q29" s="3">
        <v>22.777478188036728</v>
      </c>
      <c r="R29" s="3">
        <v>32.580549366092399</v>
      </c>
      <c r="S29" s="3">
        <v>39.690430164816185</v>
      </c>
      <c r="T29" s="3">
        <v>48.851115014647</v>
      </c>
      <c r="U29" s="3">
        <v>48.851115014647</v>
      </c>
      <c r="V29" s="3">
        <v>48.851115014647</v>
      </c>
      <c r="W29" s="3">
        <v>48.851115014647</v>
      </c>
      <c r="X29" s="3">
        <v>48.851115014647</v>
      </c>
      <c r="Y29" s="3">
        <v>58.175286897857781</v>
      </c>
      <c r="Z29" s="3">
        <v>58.175286897857781</v>
      </c>
      <c r="AA29" s="3">
        <v>58.175286897857781</v>
      </c>
      <c r="AB29" s="3">
        <v>58.175286897857781</v>
      </c>
    </row>
    <row r="30" spans="1:28" x14ac:dyDescent="0.25">
      <c r="D30" t="s">
        <v>11</v>
      </c>
      <c r="E30" t="s">
        <v>8</v>
      </c>
      <c r="F30" s="3"/>
      <c r="G30" s="3"/>
      <c r="H30" s="3"/>
      <c r="I30" s="3">
        <v>13.490799023789846</v>
      </c>
      <c r="J30" s="3">
        <v>13.490799023789846</v>
      </c>
      <c r="K30" s="3">
        <v>13.490799023789846</v>
      </c>
      <c r="L30" s="3">
        <v>13.490799023789846</v>
      </c>
      <c r="M30" s="3">
        <v>13.490799023789846</v>
      </c>
      <c r="N30" s="3">
        <v>25.561246440398033</v>
      </c>
      <c r="O30" s="3">
        <v>25.561246440398033</v>
      </c>
      <c r="P30" s="3">
        <v>25.561246440398033</v>
      </c>
      <c r="Q30" s="3">
        <v>25.561246440398033</v>
      </c>
      <c r="R30" s="3">
        <v>36.809703157902554</v>
      </c>
      <c r="S30" s="3">
        <v>44.688218764759</v>
      </c>
      <c r="T30" s="3">
        <v>55.195829027961281</v>
      </c>
      <c r="U30" s="3">
        <v>55.195829027961281</v>
      </c>
      <c r="V30" s="3">
        <v>55.195829027961281</v>
      </c>
      <c r="W30" s="3">
        <v>55.195829027961281</v>
      </c>
      <c r="X30" s="3">
        <v>55.195829027961281</v>
      </c>
      <c r="Y30" s="3">
        <v>66.107221027240655</v>
      </c>
      <c r="Z30" s="3">
        <v>66.107221027240655</v>
      </c>
      <c r="AA30" s="3">
        <v>66.107221027240655</v>
      </c>
      <c r="AB30" s="3">
        <v>66.107221027240655</v>
      </c>
    </row>
    <row r="31" spans="1:28" x14ac:dyDescent="0.25">
      <c r="D31" t="s">
        <v>11</v>
      </c>
      <c r="E31" t="s">
        <v>9</v>
      </c>
      <c r="F31" s="3"/>
      <c r="G31" s="3"/>
      <c r="H31" s="3"/>
      <c r="I31" s="3">
        <v>16.738378682116295</v>
      </c>
      <c r="J31" s="3">
        <v>16.738378682116295</v>
      </c>
      <c r="K31" s="3">
        <v>16.738378682116295</v>
      </c>
      <c r="L31" s="3">
        <v>16.738378682116295</v>
      </c>
      <c r="M31" s="3">
        <v>16.738378682116295</v>
      </c>
      <c r="N31" s="3">
        <v>32.236446780436559</v>
      </c>
      <c r="O31" s="3">
        <v>32.236446780436559</v>
      </c>
      <c r="P31" s="3">
        <v>32.236446780436559</v>
      </c>
      <c r="Q31" s="3">
        <v>32.236446780436559</v>
      </c>
      <c r="R31" s="3">
        <v>47.21853359294348</v>
      </c>
      <c r="S31" s="3">
        <v>57.100403088082317</v>
      </c>
      <c r="T31" s="3">
        <v>71.149294124335881</v>
      </c>
      <c r="U31" s="3">
        <v>71.149294124335881</v>
      </c>
      <c r="V31" s="3">
        <v>71.149294124335881</v>
      </c>
      <c r="W31" s="3">
        <v>71.149294124335881</v>
      </c>
      <c r="X31" s="3">
        <v>71.149294124335881</v>
      </c>
      <c r="Y31" s="3">
        <v>86.404247969301892</v>
      </c>
      <c r="Z31" s="3">
        <v>86.404247969301892</v>
      </c>
      <c r="AA31" s="3">
        <v>86.404247969301892</v>
      </c>
      <c r="AB31" s="3">
        <v>86.404247969301892</v>
      </c>
    </row>
    <row r="32" spans="1:28" x14ac:dyDescent="0.25">
      <c r="C32" t="s">
        <v>20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25">
      <c r="D33" t="s">
        <v>11</v>
      </c>
      <c r="E33" t="s">
        <v>7</v>
      </c>
      <c r="F33" s="3"/>
      <c r="G33" s="3"/>
      <c r="H33" s="3"/>
      <c r="I33" s="3">
        <v>2.0103663599734576</v>
      </c>
      <c r="J33" s="3">
        <v>2.0103663599734576</v>
      </c>
      <c r="K33" s="3">
        <v>2.0103663599734576</v>
      </c>
      <c r="L33" s="3">
        <v>2.0103663599734576</v>
      </c>
      <c r="M33" s="3">
        <v>2.0103663599734576</v>
      </c>
      <c r="N33" s="3">
        <v>3.7158197482522972</v>
      </c>
      <c r="O33" s="3">
        <v>3.7158197482522972</v>
      </c>
      <c r="P33" s="3">
        <v>3.7158197482522972</v>
      </c>
      <c r="Q33" s="3">
        <v>3.7158197482522972</v>
      </c>
      <c r="R33" s="3">
        <v>5.2999061387856941</v>
      </c>
      <c r="S33" s="3">
        <v>6.6729516453462843</v>
      </c>
      <c r="T33" s="3">
        <v>7.1414598511620522</v>
      </c>
      <c r="U33" s="3">
        <v>7.1414598511620522</v>
      </c>
      <c r="V33" s="3">
        <v>7.1414598511620522</v>
      </c>
      <c r="W33" s="3">
        <v>7.1414598511620522</v>
      </c>
      <c r="X33" s="3">
        <v>7.1414598511620522</v>
      </c>
      <c r="Y33" s="3">
        <v>8.789320380875786</v>
      </c>
      <c r="Z33" s="3">
        <v>8.789320380875786</v>
      </c>
      <c r="AA33" s="3">
        <v>8.789320380875786</v>
      </c>
      <c r="AB33" s="3">
        <v>8.789320380875786</v>
      </c>
    </row>
    <row r="34" spans="1:28" x14ac:dyDescent="0.25">
      <c r="D34" t="s">
        <v>11</v>
      </c>
      <c r="E34" t="s">
        <v>8</v>
      </c>
      <c r="F34" s="3"/>
      <c r="G34" s="3"/>
      <c r="H34" s="3"/>
      <c r="I34" s="3">
        <v>2.365136894086421</v>
      </c>
      <c r="J34" s="3">
        <v>2.365136894086421</v>
      </c>
      <c r="K34" s="3">
        <v>2.365136894086421</v>
      </c>
      <c r="L34" s="3">
        <v>2.365136894086421</v>
      </c>
      <c r="M34" s="3">
        <v>2.365136894086421</v>
      </c>
      <c r="N34" s="3">
        <v>4.3715526450027022</v>
      </c>
      <c r="O34" s="3">
        <v>4.3715526450027022</v>
      </c>
      <c r="P34" s="3">
        <v>4.3715526450027022</v>
      </c>
      <c r="Q34" s="3">
        <v>4.3715526450027022</v>
      </c>
      <c r="R34" s="3">
        <v>6.235183692689052</v>
      </c>
      <c r="S34" s="3">
        <v>7.8505313474662168</v>
      </c>
      <c r="T34" s="3">
        <v>8.4017174719553562</v>
      </c>
      <c r="U34" s="3">
        <v>8.4017174719553562</v>
      </c>
      <c r="V34" s="3">
        <v>8.4017174719553562</v>
      </c>
      <c r="W34" s="3">
        <v>8.4017174719553562</v>
      </c>
      <c r="X34" s="3">
        <v>8.4017174719553562</v>
      </c>
      <c r="Y34" s="3">
        <v>10.340376918677395</v>
      </c>
      <c r="Z34" s="3">
        <v>10.340376918677395</v>
      </c>
      <c r="AA34" s="3">
        <v>10.340376918677395</v>
      </c>
      <c r="AB34" s="3">
        <v>10.340376918677395</v>
      </c>
    </row>
    <row r="35" spans="1:28" x14ac:dyDescent="0.25">
      <c r="D35" t="s">
        <v>11</v>
      </c>
      <c r="E35" t="s">
        <v>9</v>
      </c>
      <c r="F35" s="3"/>
      <c r="G35" s="3"/>
      <c r="H35" s="3"/>
      <c r="I35" s="3">
        <v>3.1929348070166688</v>
      </c>
      <c r="J35" s="3">
        <v>3.1929348070166688</v>
      </c>
      <c r="K35" s="3">
        <v>3.1929348070166688</v>
      </c>
      <c r="L35" s="3">
        <v>3.1929348070166688</v>
      </c>
      <c r="M35" s="3">
        <v>3.1929348070166688</v>
      </c>
      <c r="N35" s="3">
        <v>5.9015960707536488</v>
      </c>
      <c r="O35" s="3">
        <v>5.9015960707536488</v>
      </c>
      <c r="P35" s="3">
        <v>5.9015960707536488</v>
      </c>
      <c r="Q35" s="3">
        <v>5.9015960707536488</v>
      </c>
      <c r="R35" s="3">
        <v>8.4174979851302218</v>
      </c>
      <c r="S35" s="3">
        <v>10.598217319079394</v>
      </c>
      <c r="T35" s="3">
        <v>11.342318587139733</v>
      </c>
      <c r="U35" s="3">
        <v>11.342318587139733</v>
      </c>
      <c r="V35" s="3">
        <v>11.342318587139733</v>
      </c>
      <c r="W35" s="3">
        <v>11.342318587139733</v>
      </c>
      <c r="X35" s="3">
        <v>11.342318587139733</v>
      </c>
      <c r="Y35" s="3">
        <v>13.959508840214482</v>
      </c>
      <c r="Z35" s="3">
        <v>13.959508840214482</v>
      </c>
      <c r="AA35" s="3">
        <v>13.959508840214482</v>
      </c>
      <c r="AB35" s="3">
        <v>13.959508840214482</v>
      </c>
    </row>
    <row r="36" spans="1:28" x14ac:dyDescent="0.25">
      <c r="C36" t="s">
        <v>12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25">
      <c r="D37" t="s">
        <v>13</v>
      </c>
      <c r="E37" t="s">
        <v>7</v>
      </c>
      <c r="F37" s="3"/>
      <c r="G37" s="3"/>
      <c r="H37" s="3"/>
      <c r="I37" s="3">
        <f>I38</f>
        <v>44866.583942308804</v>
      </c>
      <c r="J37" s="3">
        <f t="shared" ref="J37" si="4">J38</f>
        <v>44866.583942308804</v>
      </c>
      <c r="K37" s="3">
        <f t="shared" ref="K37" si="5">K38</f>
        <v>44866.583942308804</v>
      </c>
      <c r="L37" s="3">
        <f t="shared" ref="L37" si="6">L38</f>
        <v>44866.583942308804</v>
      </c>
      <c r="M37" s="3">
        <f t="shared" ref="M37" si="7">M38</f>
        <v>44866.583942308804</v>
      </c>
      <c r="N37" s="3">
        <f t="shared" ref="N37" si="8">N38</f>
        <v>82928.237462241916</v>
      </c>
      <c r="O37" s="3">
        <f t="shared" ref="O37" si="9">O38</f>
        <v>82928.237462241916</v>
      </c>
      <c r="P37" s="3">
        <f t="shared" ref="P37" si="10">P38</f>
        <v>82928.237462241916</v>
      </c>
      <c r="Q37" s="3">
        <f t="shared" ref="Q37" si="11">Q38</f>
        <v>82928.237462241916</v>
      </c>
      <c r="R37" s="3">
        <f t="shared" ref="R37" si="12">R38</f>
        <v>118281.2689531652</v>
      </c>
      <c r="S37" s="3">
        <f t="shared" ref="S37" si="13">S38</f>
        <v>148924.37107309586</v>
      </c>
      <c r="T37" s="3">
        <f t="shared" ref="T37" si="14">T38</f>
        <v>161772.86939154612</v>
      </c>
      <c r="U37" s="3">
        <f t="shared" ref="U37" si="15">U38</f>
        <v>161772.86939154612</v>
      </c>
      <c r="V37" s="3">
        <f t="shared" ref="V37" si="16">V38</f>
        <v>161772.86939154612</v>
      </c>
      <c r="W37" s="3">
        <f t="shared" ref="W37" si="17">W38</f>
        <v>161772.86939154612</v>
      </c>
      <c r="X37" s="3">
        <f t="shared" ref="X37" si="18">X38</f>
        <v>161772.86939154612</v>
      </c>
      <c r="Y37" s="3">
        <f t="shared" ref="Y37" si="19">Y38</f>
        <v>198549.18762000001</v>
      </c>
      <c r="Z37" s="3">
        <f t="shared" ref="Z37" si="20">Z38</f>
        <v>198549.18762000001</v>
      </c>
      <c r="AA37" s="3">
        <f t="shared" ref="AA37" si="21">AA38</f>
        <v>198549.18762000001</v>
      </c>
      <c r="AB37" s="3">
        <f t="shared" ref="AB37" si="22">AB38</f>
        <v>198549.18762000001</v>
      </c>
    </row>
    <row r="38" spans="1:28" x14ac:dyDescent="0.25">
      <c r="D38" t="s">
        <v>13</v>
      </c>
      <c r="E38" t="s">
        <v>8</v>
      </c>
      <c r="F38" s="3"/>
      <c r="G38" s="3"/>
      <c r="H38" s="3"/>
      <c r="I38" s="3">
        <v>44866.583942308804</v>
      </c>
      <c r="J38" s="3">
        <v>44866.583942308804</v>
      </c>
      <c r="K38" s="3">
        <v>44866.583942308804</v>
      </c>
      <c r="L38" s="3">
        <v>44866.583942308804</v>
      </c>
      <c r="M38" s="3">
        <v>44866.583942308804</v>
      </c>
      <c r="N38" s="3">
        <v>82928.237462241916</v>
      </c>
      <c r="O38" s="3">
        <v>82928.237462241916</v>
      </c>
      <c r="P38" s="3">
        <v>82928.237462241916</v>
      </c>
      <c r="Q38" s="3">
        <v>82928.237462241916</v>
      </c>
      <c r="R38" s="3">
        <v>118281.2689531652</v>
      </c>
      <c r="S38" s="3">
        <v>148924.37107309586</v>
      </c>
      <c r="T38" s="3">
        <v>161772.86939154612</v>
      </c>
      <c r="U38" s="3">
        <v>161772.86939154612</v>
      </c>
      <c r="V38" s="3">
        <v>161772.86939154612</v>
      </c>
      <c r="W38" s="3">
        <v>161772.86939154612</v>
      </c>
      <c r="X38" s="3">
        <v>161772.86939154612</v>
      </c>
      <c r="Y38" s="3">
        <v>198549.18762000001</v>
      </c>
      <c r="Z38" s="3">
        <v>198549.18762000001</v>
      </c>
      <c r="AA38" s="3">
        <v>198549.18762000001</v>
      </c>
      <c r="AB38" s="3">
        <v>198549.18762000001</v>
      </c>
    </row>
    <row r="39" spans="1:28" x14ac:dyDescent="0.25">
      <c r="D39" t="s">
        <v>13</v>
      </c>
      <c r="E39" t="s">
        <v>9</v>
      </c>
      <c r="F39" s="3"/>
      <c r="G39" s="3"/>
      <c r="H39" s="3"/>
      <c r="I39" s="3">
        <f>I38</f>
        <v>44866.583942308804</v>
      </c>
      <c r="J39" s="3">
        <f t="shared" ref="J39" si="23">J38</f>
        <v>44866.583942308804</v>
      </c>
      <c r="K39" s="3">
        <f t="shared" ref="K39" si="24">K38</f>
        <v>44866.583942308804</v>
      </c>
      <c r="L39" s="3">
        <f t="shared" ref="L39" si="25">L38</f>
        <v>44866.583942308804</v>
      </c>
      <c r="M39" s="3">
        <f t="shared" ref="M39" si="26">M38</f>
        <v>44866.583942308804</v>
      </c>
      <c r="N39" s="3">
        <f t="shared" ref="N39" si="27">N38</f>
        <v>82928.237462241916</v>
      </c>
      <c r="O39" s="3">
        <f t="shared" ref="O39" si="28">O38</f>
        <v>82928.237462241916</v>
      </c>
      <c r="P39" s="3">
        <f t="shared" ref="P39" si="29">P38</f>
        <v>82928.237462241916</v>
      </c>
      <c r="Q39" s="3">
        <f t="shared" ref="Q39" si="30">Q38</f>
        <v>82928.237462241916</v>
      </c>
      <c r="R39" s="3">
        <f t="shared" ref="R39" si="31">R38</f>
        <v>118281.2689531652</v>
      </c>
      <c r="S39" s="3">
        <f t="shared" ref="S39" si="32">S38</f>
        <v>148924.37107309586</v>
      </c>
      <c r="T39" s="3">
        <f t="shared" ref="T39" si="33">T38</f>
        <v>161772.86939154612</v>
      </c>
      <c r="U39" s="3">
        <f t="shared" ref="U39" si="34">U38</f>
        <v>161772.86939154612</v>
      </c>
      <c r="V39" s="3">
        <f t="shared" ref="V39" si="35">V38</f>
        <v>161772.86939154612</v>
      </c>
      <c r="W39" s="3">
        <f t="shared" ref="W39" si="36">W38</f>
        <v>161772.86939154612</v>
      </c>
      <c r="X39" s="3">
        <f t="shared" ref="X39" si="37">X38</f>
        <v>161772.86939154612</v>
      </c>
      <c r="Y39" s="3">
        <f t="shared" ref="Y39" si="38">Y38</f>
        <v>198549.18762000001</v>
      </c>
      <c r="Z39" s="3">
        <f t="shared" ref="Z39" si="39">Z38</f>
        <v>198549.18762000001</v>
      </c>
      <c r="AA39" s="3">
        <f t="shared" ref="AA39" si="40">AA38</f>
        <v>198549.18762000001</v>
      </c>
      <c r="AB39" s="3">
        <f t="shared" ref="AB39" si="41">AB38</f>
        <v>198549.18762000001</v>
      </c>
    </row>
    <row r="40" spans="1:28" x14ac:dyDescent="0.25">
      <c r="C40" t="s">
        <v>22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25">
      <c r="D41" t="s">
        <v>13</v>
      </c>
      <c r="E41" t="s">
        <v>7</v>
      </c>
      <c r="F41" s="3"/>
      <c r="G41" s="3"/>
      <c r="H41" s="3"/>
      <c r="I41" s="3">
        <f>I42</f>
        <v>314632.1334759118</v>
      </c>
      <c r="J41" s="3">
        <f t="shared" ref="J41" si="42">J42</f>
        <v>314632.1334759118</v>
      </c>
      <c r="K41" s="3">
        <f t="shared" ref="K41" si="43">K42</f>
        <v>314632.1334759118</v>
      </c>
      <c r="L41" s="3">
        <f t="shared" ref="L41" si="44">L42</f>
        <v>314632.1334759118</v>
      </c>
      <c r="M41" s="3">
        <f t="shared" ref="M41" si="45">M42</f>
        <v>314632.1334759118</v>
      </c>
      <c r="N41" s="3">
        <f t="shared" ref="N41" si="46">N42</f>
        <v>581543.90161934705</v>
      </c>
      <c r="O41" s="3">
        <f t="shared" ref="O41" si="47">O42</f>
        <v>581543.90161934705</v>
      </c>
      <c r="P41" s="3">
        <f t="shared" ref="P41" si="48">P42</f>
        <v>581543.90161934705</v>
      </c>
      <c r="Q41" s="3">
        <f t="shared" ref="Q41" si="49">Q42</f>
        <v>581543.90161934705</v>
      </c>
      <c r="R41" s="3">
        <f t="shared" ref="R41" si="50">R42</f>
        <v>829461.14303743525</v>
      </c>
      <c r="S41" s="3">
        <f t="shared" ref="S41" si="51">S42</f>
        <v>919562.73051496071</v>
      </c>
      <c r="T41" s="3">
        <f t="shared" ref="T41" si="52">T42</f>
        <v>1134451.0449164135</v>
      </c>
      <c r="U41" s="3">
        <f t="shared" ref="U41" si="53">U42</f>
        <v>1134451.0449164135</v>
      </c>
      <c r="V41" s="3">
        <f t="shared" ref="V41" si="54">V42</f>
        <v>1134451.0449164135</v>
      </c>
      <c r="W41" s="3">
        <f t="shared" ref="W41" si="55">W42</f>
        <v>1134451.0449164135</v>
      </c>
      <c r="X41" s="3">
        <f t="shared" ref="X41" si="56">X42</f>
        <v>1134451.0449164135</v>
      </c>
      <c r="Y41" s="3">
        <f t="shared" ref="Y41" si="57">Y42</f>
        <v>1392349.2499700002</v>
      </c>
      <c r="Z41" s="3">
        <f t="shared" ref="Z41" si="58">Z42</f>
        <v>1392349.2499700002</v>
      </c>
      <c r="AA41" s="3">
        <f t="shared" ref="AA41" si="59">AA42</f>
        <v>1392349.2499700002</v>
      </c>
      <c r="AB41" s="3">
        <f t="shared" ref="AB41" si="60">AB42</f>
        <v>1392349.2499700002</v>
      </c>
    </row>
    <row r="42" spans="1:28" x14ac:dyDescent="0.25">
      <c r="D42" t="s">
        <v>13</v>
      </c>
      <c r="E42" t="s">
        <v>8</v>
      </c>
      <c r="F42" s="3"/>
      <c r="G42" s="3"/>
      <c r="H42" s="3"/>
      <c r="I42" s="3">
        <v>314632.1334759118</v>
      </c>
      <c r="J42" s="3">
        <v>314632.1334759118</v>
      </c>
      <c r="K42" s="3">
        <v>314632.1334759118</v>
      </c>
      <c r="L42" s="3">
        <v>314632.1334759118</v>
      </c>
      <c r="M42" s="3">
        <v>314632.1334759118</v>
      </c>
      <c r="N42" s="3">
        <v>581543.90161934705</v>
      </c>
      <c r="O42" s="3">
        <v>581543.90161934705</v>
      </c>
      <c r="P42" s="3">
        <v>581543.90161934705</v>
      </c>
      <c r="Q42" s="3">
        <v>581543.90161934705</v>
      </c>
      <c r="R42" s="3">
        <v>829461.14303743525</v>
      </c>
      <c r="S42" s="3">
        <v>919562.73051496071</v>
      </c>
      <c r="T42" s="3">
        <v>1134451.0449164135</v>
      </c>
      <c r="U42" s="3">
        <v>1134451.0449164135</v>
      </c>
      <c r="V42" s="3">
        <v>1134451.0449164135</v>
      </c>
      <c r="W42" s="3">
        <v>1134451.0449164135</v>
      </c>
      <c r="X42" s="3">
        <v>1134451.0449164135</v>
      </c>
      <c r="Y42" s="3">
        <v>1392349.2499700002</v>
      </c>
      <c r="Z42" s="3">
        <v>1392349.2499700002</v>
      </c>
      <c r="AA42" s="3">
        <v>1392349.2499700002</v>
      </c>
      <c r="AB42" s="3">
        <v>1392349.2499700002</v>
      </c>
    </row>
    <row r="43" spans="1:28" x14ac:dyDescent="0.25">
      <c r="D43" t="s">
        <v>13</v>
      </c>
      <c r="E43" t="s">
        <v>9</v>
      </c>
      <c r="F43" s="3"/>
      <c r="G43" s="3"/>
      <c r="H43" s="3"/>
      <c r="I43" s="3">
        <f>I42</f>
        <v>314632.1334759118</v>
      </c>
      <c r="J43" s="3">
        <f t="shared" ref="J43" si="61">J42</f>
        <v>314632.1334759118</v>
      </c>
      <c r="K43" s="3">
        <f t="shared" ref="K43" si="62">K42</f>
        <v>314632.1334759118</v>
      </c>
      <c r="L43" s="3">
        <f t="shared" ref="L43" si="63">L42</f>
        <v>314632.1334759118</v>
      </c>
      <c r="M43" s="3">
        <f t="shared" ref="M43" si="64">M42</f>
        <v>314632.1334759118</v>
      </c>
      <c r="N43" s="3">
        <f t="shared" ref="N43" si="65">N42</f>
        <v>581543.90161934705</v>
      </c>
      <c r="O43" s="3">
        <f t="shared" ref="O43" si="66">O42</f>
        <v>581543.90161934705</v>
      </c>
      <c r="P43" s="3">
        <f t="shared" ref="P43" si="67">P42</f>
        <v>581543.90161934705</v>
      </c>
      <c r="Q43" s="3">
        <f t="shared" ref="Q43" si="68">Q42</f>
        <v>581543.90161934705</v>
      </c>
      <c r="R43" s="3">
        <f t="shared" ref="R43" si="69">R42</f>
        <v>829461.14303743525</v>
      </c>
      <c r="S43" s="3">
        <f t="shared" ref="S43" si="70">S42</f>
        <v>919562.73051496071</v>
      </c>
      <c r="T43" s="3">
        <f t="shared" ref="T43" si="71">T42</f>
        <v>1134451.0449164135</v>
      </c>
      <c r="U43" s="3">
        <f t="shared" ref="U43" si="72">U42</f>
        <v>1134451.0449164135</v>
      </c>
      <c r="V43" s="3">
        <f t="shared" ref="V43" si="73">V42</f>
        <v>1134451.0449164135</v>
      </c>
      <c r="W43" s="3">
        <f t="shared" ref="W43" si="74">W42</f>
        <v>1134451.0449164135</v>
      </c>
      <c r="X43" s="3">
        <f t="shared" ref="X43" si="75">X42</f>
        <v>1134451.0449164135</v>
      </c>
      <c r="Y43" s="3">
        <f t="shared" ref="Y43" si="76">Y42</f>
        <v>1392349.2499700002</v>
      </c>
      <c r="Z43" s="3">
        <f t="shared" ref="Z43" si="77">Z42</f>
        <v>1392349.2499700002</v>
      </c>
      <c r="AA43" s="3">
        <f t="shared" ref="AA43" si="78">AA42</f>
        <v>1392349.2499700002</v>
      </c>
      <c r="AB43" s="3">
        <f t="shared" ref="AB43" si="79">AB42</f>
        <v>1392349.2499700002</v>
      </c>
    </row>
    <row r="44" spans="1:28" x14ac:dyDescent="0.25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x14ac:dyDescent="0.25">
      <c r="A45" t="s">
        <v>15</v>
      </c>
      <c r="B45" t="s">
        <v>1</v>
      </c>
      <c r="C45" t="s">
        <v>2</v>
      </c>
      <c r="D45" t="s">
        <v>3</v>
      </c>
      <c r="E45" t="s">
        <v>4</v>
      </c>
      <c r="F45" s="4">
        <v>2028</v>
      </c>
      <c r="G45" s="4">
        <v>2029</v>
      </c>
      <c r="H45" s="4">
        <v>2030</v>
      </c>
      <c r="I45" s="4">
        <v>2031</v>
      </c>
      <c r="J45" s="4">
        <v>2032</v>
      </c>
      <c r="K45" s="4">
        <v>2033</v>
      </c>
      <c r="L45" s="4">
        <v>2034</v>
      </c>
      <c r="M45" s="4">
        <v>2035</v>
      </c>
      <c r="N45" s="4">
        <v>2036</v>
      </c>
      <c r="O45" s="4">
        <v>2037</v>
      </c>
      <c r="P45" s="4">
        <v>2038</v>
      </c>
      <c r="Q45" s="4">
        <v>2039</v>
      </c>
      <c r="R45" s="4">
        <v>2040</v>
      </c>
      <c r="S45" s="4">
        <v>2041</v>
      </c>
      <c r="T45" s="4">
        <v>2042</v>
      </c>
      <c r="U45" s="4">
        <v>2043</v>
      </c>
      <c r="V45" s="4">
        <v>2044</v>
      </c>
      <c r="W45" s="4">
        <v>2045</v>
      </c>
      <c r="X45" s="4">
        <v>2046</v>
      </c>
      <c r="Y45" s="4">
        <v>2047</v>
      </c>
      <c r="Z45" s="4">
        <v>2048</v>
      </c>
      <c r="AA45" s="4">
        <v>2049</v>
      </c>
      <c r="AB45" s="4">
        <v>2050</v>
      </c>
    </row>
    <row r="46" spans="1:28" x14ac:dyDescent="0.25">
      <c r="B46" t="s">
        <v>23</v>
      </c>
      <c r="C46" t="s">
        <v>5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x14ac:dyDescent="0.25">
      <c r="D47" t="s">
        <v>6</v>
      </c>
      <c r="E47" t="s">
        <v>7</v>
      </c>
      <c r="F47" s="3">
        <v>70.106481513078847</v>
      </c>
      <c r="G47" s="3">
        <v>52.579861134809128</v>
      </c>
      <c r="H47" s="3">
        <v>52.579861134809128</v>
      </c>
      <c r="I47" s="3"/>
      <c r="J47" s="3"/>
      <c r="K47" s="3">
        <v>57.479991269469821</v>
      </c>
      <c r="L47" s="3">
        <v>43.109993452102358</v>
      </c>
      <c r="M47" s="3">
        <v>43.109993452102358</v>
      </c>
      <c r="N47" s="3"/>
      <c r="O47" s="3">
        <v>49.698410471605975</v>
      </c>
      <c r="P47" s="3">
        <v>63.032748286804797</v>
      </c>
      <c r="Q47" s="3">
        <v>100.58132295480364</v>
      </c>
      <c r="R47" s="3">
        <v>52.310437657030675</v>
      </c>
      <c r="S47" s="3">
        <v>32.991232332205442</v>
      </c>
      <c r="T47" s="3"/>
      <c r="U47" s="3"/>
      <c r="V47" s="3">
        <v>45.441527850762547</v>
      </c>
      <c r="W47" s="3">
        <v>34.081145888071909</v>
      </c>
      <c r="X47" s="3">
        <v>34.081145888071909</v>
      </c>
      <c r="Y47" s="3"/>
      <c r="Z47" s="3"/>
      <c r="AA47" s="3"/>
      <c r="AB47" s="3"/>
    </row>
    <row r="48" spans="1:28" x14ac:dyDescent="0.25">
      <c r="D48" t="s">
        <v>6</v>
      </c>
      <c r="E48" t="s">
        <v>8</v>
      </c>
      <c r="F48" s="3">
        <v>82.478213544798635</v>
      </c>
      <c r="G48" s="3">
        <v>61.85866015859898</v>
      </c>
      <c r="H48" s="3">
        <v>61.85866015859898</v>
      </c>
      <c r="I48" s="3"/>
      <c r="J48" s="3"/>
      <c r="K48" s="3">
        <v>69.852865925406121</v>
      </c>
      <c r="L48" s="3">
        <v>52.389649444054591</v>
      </c>
      <c r="M48" s="3">
        <v>52.389649444054591</v>
      </c>
      <c r="N48" s="3"/>
      <c r="O48" s="3">
        <v>62.5462819333735</v>
      </c>
      <c r="P48" s="3">
        <v>79.500961288754127</v>
      </c>
      <c r="Q48" s="3">
        <v>127.31412894642668</v>
      </c>
      <c r="R48" s="3">
        <v>66.414172467058165</v>
      </c>
      <c r="S48" s="3">
        <v>41.970735088015175</v>
      </c>
      <c r="T48" s="3"/>
      <c r="U48" s="3"/>
      <c r="V48" s="3">
        <v>59.550151104705563</v>
      </c>
      <c r="W48" s="3">
        <v>44.662613328529169</v>
      </c>
      <c r="X48" s="3">
        <v>44.662613328529169</v>
      </c>
      <c r="Y48" s="3"/>
      <c r="Z48" s="3"/>
      <c r="AA48" s="3"/>
      <c r="AB48" s="3"/>
    </row>
    <row r="49" spans="3:28" x14ac:dyDescent="0.25">
      <c r="D49" t="s">
        <v>6</v>
      </c>
      <c r="E49" t="s">
        <v>9</v>
      </c>
      <c r="F49" s="3">
        <v>111.34558828547816</v>
      </c>
      <c r="G49" s="3">
        <v>83.509191214108625</v>
      </c>
      <c r="H49" s="3">
        <v>83.509191214108625</v>
      </c>
      <c r="I49" s="3"/>
      <c r="J49" s="3"/>
      <c r="K49" s="3">
        <v>100.32060531840241</v>
      </c>
      <c r="L49" s="3">
        <v>75.240453988801804</v>
      </c>
      <c r="M49" s="3">
        <v>75.240453988801804</v>
      </c>
      <c r="N49" s="3"/>
      <c r="O49" s="3">
        <v>95.734105000061476</v>
      </c>
      <c r="P49" s="3">
        <v>122.1994187068358</v>
      </c>
      <c r="Q49" s="3">
        <v>197.03874015100334</v>
      </c>
      <c r="R49" s="3">
        <v>103.378403542616</v>
      </c>
      <c r="S49" s="3">
        <v>65.57927357502372</v>
      </c>
      <c r="T49" s="3"/>
      <c r="U49" s="3"/>
      <c r="V49" s="3">
        <v>98.159589733031154</v>
      </c>
      <c r="W49" s="3">
        <v>73.619692299773362</v>
      </c>
      <c r="X49" s="3">
        <v>73.619692299773362</v>
      </c>
      <c r="Y49" s="3"/>
      <c r="Z49" s="3"/>
      <c r="AA49" s="3"/>
      <c r="AB49" s="3"/>
    </row>
    <row r="50" spans="3:28" x14ac:dyDescent="0.25">
      <c r="C50" t="s">
        <v>10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3:28" x14ac:dyDescent="0.25">
      <c r="D51" t="s">
        <v>11</v>
      </c>
      <c r="E51" t="s">
        <v>7</v>
      </c>
      <c r="F51" s="3"/>
      <c r="G51" s="3"/>
      <c r="H51" s="3"/>
      <c r="I51" s="3">
        <v>12.098979170221371</v>
      </c>
      <c r="J51" s="3">
        <v>12.098979170221371</v>
      </c>
      <c r="K51" s="3">
        <v>12.098979170221371</v>
      </c>
      <c r="L51" s="3">
        <v>12.098979170221371</v>
      </c>
      <c r="M51" s="3">
        <v>12.098979170221371</v>
      </c>
      <c r="N51" s="3">
        <v>22.777478188036728</v>
      </c>
      <c r="O51" s="3">
        <v>22.777478188036728</v>
      </c>
      <c r="P51" s="3">
        <v>22.777478188036728</v>
      </c>
      <c r="Q51" s="3">
        <v>22.777478188036728</v>
      </c>
      <c r="R51" s="3">
        <v>32.580549366092399</v>
      </c>
      <c r="S51" s="3">
        <v>39.690430164816185</v>
      </c>
      <c r="T51" s="3">
        <v>48.851115014647</v>
      </c>
      <c r="U51" s="3">
        <v>48.851115014647</v>
      </c>
      <c r="V51" s="3">
        <v>48.851115014647</v>
      </c>
      <c r="W51" s="3">
        <v>48.851115014647</v>
      </c>
      <c r="X51" s="3">
        <v>48.851115014647</v>
      </c>
      <c r="Y51" s="3">
        <v>58.175286897857781</v>
      </c>
      <c r="Z51" s="3">
        <v>58.175286897857781</v>
      </c>
      <c r="AA51" s="3">
        <v>58.175286897857781</v>
      </c>
      <c r="AB51" s="3">
        <v>58.175286897857781</v>
      </c>
    </row>
    <row r="52" spans="3:28" x14ac:dyDescent="0.25">
      <c r="D52" t="s">
        <v>11</v>
      </c>
      <c r="E52" t="s">
        <v>8</v>
      </c>
      <c r="F52" s="3"/>
      <c r="G52" s="3"/>
      <c r="H52" s="3"/>
      <c r="I52" s="3">
        <v>13.490799023789846</v>
      </c>
      <c r="J52" s="3">
        <v>13.490799023789846</v>
      </c>
      <c r="K52" s="3">
        <v>13.490799023789846</v>
      </c>
      <c r="L52" s="3">
        <v>13.490799023789846</v>
      </c>
      <c r="M52" s="3">
        <v>13.490799023789846</v>
      </c>
      <c r="N52" s="3">
        <v>25.561246440398033</v>
      </c>
      <c r="O52" s="3">
        <v>25.561246440398033</v>
      </c>
      <c r="P52" s="3">
        <v>25.561246440398033</v>
      </c>
      <c r="Q52" s="3">
        <v>25.561246440398033</v>
      </c>
      <c r="R52" s="3">
        <v>36.809703157902554</v>
      </c>
      <c r="S52" s="3">
        <v>44.688218764759</v>
      </c>
      <c r="T52" s="3">
        <v>55.195829027961281</v>
      </c>
      <c r="U52" s="3">
        <v>55.195829027961281</v>
      </c>
      <c r="V52" s="3">
        <v>55.195829027961281</v>
      </c>
      <c r="W52" s="3">
        <v>55.195829027961281</v>
      </c>
      <c r="X52" s="3">
        <v>55.195829027961281</v>
      </c>
      <c r="Y52" s="3">
        <v>66.107221027240655</v>
      </c>
      <c r="Z52" s="3">
        <v>66.107221027240655</v>
      </c>
      <c r="AA52" s="3">
        <v>66.107221027240655</v>
      </c>
      <c r="AB52" s="3">
        <v>66.107221027240655</v>
      </c>
    </row>
    <row r="53" spans="3:28" x14ac:dyDescent="0.25">
      <c r="D53" t="s">
        <v>11</v>
      </c>
      <c r="E53" t="s">
        <v>9</v>
      </c>
      <c r="F53" s="3"/>
      <c r="G53" s="3"/>
      <c r="H53" s="3"/>
      <c r="I53" s="3">
        <v>16.738378682116295</v>
      </c>
      <c r="J53" s="3">
        <v>16.738378682116295</v>
      </c>
      <c r="K53" s="3">
        <v>16.738378682116295</v>
      </c>
      <c r="L53" s="3">
        <v>16.738378682116295</v>
      </c>
      <c r="M53" s="3">
        <v>16.738378682116295</v>
      </c>
      <c r="N53" s="3">
        <v>32.236446780436559</v>
      </c>
      <c r="O53" s="3">
        <v>32.236446780436559</v>
      </c>
      <c r="P53" s="3">
        <v>32.236446780436559</v>
      </c>
      <c r="Q53" s="3">
        <v>32.236446780436559</v>
      </c>
      <c r="R53" s="3">
        <v>47.21853359294348</v>
      </c>
      <c r="S53" s="3">
        <v>57.100403088082317</v>
      </c>
      <c r="T53" s="3">
        <v>71.149294124335881</v>
      </c>
      <c r="U53" s="3">
        <v>71.149294124335881</v>
      </c>
      <c r="V53" s="3">
        <v>71.149294124335881</v>
      </c>
      <c r="W53" s="3">
        <v>71.149294124335881</v>
      </c>
      <c r="X53" s="3">
        <v>71.149294124335881</v>
      </c>
      <c r="Y53" s="3">
        <v>86.404247969301892</v>
      </c>
      <c r="Z53" s="3">
        <v>86.404247969301892</v>
      </c>
      <c r="AA53" s="3">
        <v>86.404247969301892</v>
      </c>
      <c r="AB53" s="3">
        <v>86.404247969301892</v>
      </c>
    </row>
    <row r="54" spans="3:28" x14ac:dyDescent="0.25">
      <c r="C54" t="s">
        <v>20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3:28" x14ac:dyDescent="0.25">
      <c r="D55" t="s">
        <v>11</v>
      </c>
      <c r="E55" t="s">
        <v>7</v>
      </c>
      <c r="F55" s="3"/>
      <c r="G55" s="3"/>
      <c r="H55" s="3"/>
      <c r="I55" s="3">
        <v>2.0103663599734576</v>
      </c>
      <c r="J55" s="3">
        <v>2.0103663599734576</v>
      </c>
      <c r="K55" s="3">
        <v>2.0103663599734576</v>
      </c>
      <c r="L55" s="3">
        <v>2.0103663599734576</v>
      </c>
      <c r="M55" s="3">
        <v>2.0103663599734576</v>
      </c>
      <c r="N55" s="3">
        <v>3.7158197482522972</v>
      </c>
      <c r="O55" s="3">
        <v>3.7158197482522972</v>
      </c>
      <c r="P55" s="3">
        <v>3.7158197482522972</v>
      </c>
      <c r="Q55" s="3">
        <v>3.7158197482522972</v>
      </c>
      <c r="R55" s="3">
        <v>5.2999061387856941</v>
      </c>
      <c r="S55" s="3">
        <v>6.6729516453462843</v>
      </c>
      <c r="T55" s="3">
        <v>7.1414598511620522</v>
      </c>
      <c r="U55" s="3">
        <v>7.1414598511620522</v>
      </c>
      <c r="V55" s="3">
        <v>7.1414598511620522</v>
      </c>
      <c r="W55" s="3">
        <v>7.1414598511620522</v>
      </c>
      <c r="X55" s="3">
        <v>7.1414598511620522</v>
      </c>
      <c r="Y55" s="3">
        <v>8.789320380875786</v>
      </c>
      <c r="Z55" s="3">
        <v>8.789320380875786</v>
      </c>
      <c r="AA55" s="3">
        <v>8.789320380875786</v>
      </c>
      <c r="AB55" s="3">
        <v>8.789320380875786</v>
      </c>
    </row>
    <row r="56" spans="3:28" x14ac:dyDescent="0.25">
      <c r="D56" t="s">
        <v>11</v>
      </c>
      <c r="E56" t="s">
        <v>8</v>
      </c>
      <c r="F56" s="3"/>
      <c r="G56" s="3"/>
      <c r="H56" s="3"/>
      <c r="I56" s="3">
        <v>2.365136894086421</v>
      </c>
      <c r="J56" s="3">
        <v>2.365136894086421</v>
      </c>
      <c r="K56" s="3">
        <v>2.365136894086421</v>
      </c>
      <c r="L56" s="3">
        <v>2.365136894086421</v>
      </c>
      <c r="M56" s="3">
        <v>2.365136894086421</v>
      </c>
      <c r="N56" s="3">
        <v>4.3715526450027022</v>
      </c>
      <c r="O56" s="3">
        <v>4.3715526450027022</v>
      </c>
      <c r="P56" s="3">
        <v>4.3715526450027022</v>
      </c>
      <c r="Q56" s="3">
        <v>4.3715526450027022</v>
      </c>
      <c r="R56" s="3">
        <v>6.235183692689052</v>
      </c>
      <c r="S56" s="3">
        <v>7.8505313474662168</v>
      </c>
      <c r="T56" s="3">
        <v>8.4017174719553562</v>
      </c>
      <c r="U56" s="3">
        <v>8.4017174719553562</v>
      </c>
      <c r="V56" s="3">
        <v>8.4017174719553562</v>
      </c>
      <c r="W56" s="3">
        <v>8.4017174719553562</v>
      </c>
      <c r="X56" s="3">
        <v>8.4017174719553562</v>
      </c>
      <c r="Y56" s="3">
        <v>10.340376918677395</v>
      </c>
      <c r="Z56" s="3">
        <v>10.340376918677395</v>
      </c>
      <c r="AA56" s="3">
        <v>10.340376918677395</v>
      </c>
      <c r="AB56" s="3">
        <v>10.340376918677395</v>
      </c>
    </row>
    <row r="57" spans="3:28" x14ac:dyDescent="0.25">
      <c r="D57" t="s">
        <v>11</v>
      </c>
      <c r="E57" t="s">
        <v>9</v>
      </c>
      <c r="F57" s="3"/>
      <c r="G57" s="3"/>
      <c r="H57" s="3"/>
      <c r="I57" s="3">
        <v>3.1929348070166688</v>
      </c>
      <c r="J57" s="3">
        <v>3.1929348070166688</v>
      </c>
      <c r="K57" s="3">
        <v>3.1929348070166688</v>
      </c>
      <c r="L57" s="3">
        <v>3.1929348070166688</v>
      </c>
      <c r="M57" s="3">
        <v>3.1929348070166688</v>
      </c>
      <c r="N57" s="3">
        <v>5.9015960707536488</v>
      </c>
      <c r="O57" s="3">
        <v>5.9015960707536488</v>
      </c>
      <c r="P57" s="3">
        <v>5.9015960707536488</v>
      </c>
      <c r="Q57" s="3">
        <v>5.9015960707536488</v>
      </c>
      <c r="R57" s="3">
        <v>8.4174979851302218</v>
      </c>
      <c r="S57" s="3">
        <v>10.598217319079394</v>
      </c>
      <c r="T57" s="3">
        <v>11.342318587139733</v>
      </c>
      <c r="U57" s="3">
        <v>11.342318587139733</v>
      </c>
      <c r="V57" s="3">
        <v>11.342318587139733</v>
      </c>
      <c r="W57" s="3">
        <v>11.342318587139733</v>
      </c>
      <c r="X57" s="3">
        <v>11.342318587139733</v>
      </c>
      <c r="Y57" s="3">
        <v>13.959508840214482</v>
      </c>
      <c r="Z57" s="3">
        <v>13.959508840214482</v>
      </c>
      <c r="AA57" s="3">
        <v>13.959508840214482</v>
      </c>
      <c r="AB57" s="3">
        <v>13.959508840214482</v>
      </c>
    </row>
    <row r="58" spans="3:28" x14ac:dyDescent="0.25">
      <c r="C58" t="s">
        <v>12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3:28" x14ac:dyDescent="0.25">
      <c r="D59" t="s">
        <v>13</v>
      </c>
      <c r="E59" t="s">
        <v>7</v>
      </c>
      <c r="F59" s="3"/>
      <c r="G59" s="3"/>
      <c r="H59" s="3"/>
      <c r="I59" s="3">
        <f>I60</f>
        <v>44866.583942308804</v>
      </c>
      <c r="J59" s="3">
        <f t="shared" ref="J59" si="80">J60</f>
        <v>44866.583942308804</v>
      </c>
      <c r="K59" s="3">
        <f t="shared" ref="K59" si="81">K60</f>
        <v>44866.583942308804</v>
      </c>
      <c r="L59" s="3">
        <f t="shared" ref="L59" si="82">L60</f>
        <v>44866.583942308804</v>
      </c>
      <c r="M59" s="3">
        <f t="shared" ref="M59" si="83">M60</f>
        <v>44866.583942308804</v>
      </c>
      <c r="N59" s="3">
        <f t="shared" ref="N59" si="84">N60</f>
        <v>82928.237462241916</v>
      </c>
      <c r="O59" s="3">
        <f t="shared" ref="O59" si="85">O60</f>
        <v>82928.237462241916</v>
      </c>
      <c r="P59" s="3">
        <f t="shared" ref="P59" si="86">P60</f>
        <v>82928.237462241916</v>
      </c>
      <c r="Q59" s="3">
        <f t="shared" ref="Q59" si="87">Q60</f>
        <v>82928.237462241916</v>
      </c>
      <c r="R59" s="3">
        <f t="shared" ref="R59" si="88">R60</f>
        <v>118281.2689531652</v>
      </c>
      <c r="S59" s="3">
        <f t="shared" ref="S59" si="89">S60</f>
        <v>148924.37107309586</v>
      </c>
      <c r="T59" s="3">
        <f t="shared" ref="T59" si="90">T60</f>
        <v>161772.86939154612</v>
      </c>
      <c r="U59" s="3">
        <f t="shared" ref="U59" si="91">U60</f>
        <v>161772.86939154612</v>
      </c>
      <c r="V59" s="3">
        <f t="shared" ref="V59" si="92">V60</f>
        <v>161772.86939154612</v>
      </c>
      <c r="W59" s="3">
        <f t="shared" ref="W59" si="93">W60</f>
        <v>161772.86939154612</v>
      </c>
      <c r="X59" s="3">
        <f t="shared" ref="X59" si="94">X60</f>
        <v>161772.86939154612</v>
      </c>
      <c r="Y59" s="3">
        <f t="shared" ref="Y59" si="95">Y60</f>
        <v>198549.18762000001</v>
      </c>
      <c r="Z59" s="3">
        <f t="shared" ref="Z59" si="96">Z60</f>
        <v>198549.18762000001</v>
      </c>
      <c r="AA59" s="3">
        <f t="shared" ref="AA59" si="97">AA60</f>
        <v>198549.18762000001</v>
      </c>
      <c r="AB59" s="3">
        <f t="shared" ref="AB59" si="98">AB60</f>
        <v>198549.18762000001</v>
      </c>
    </row>
    <row r="60" spans="3:28" x14ac:dyDescent="0.25">
      <c r="D60" t="s">
        <v>13</v>
      </c>
      <c r="E60" t="s">
        <v>8</v>
      </c>
      <c r="F60" s="3"/>
      <c r="G60" s="3"/>
      <c r="H60" s="3"/>
      <c r="I60" s="3">
        <v>44866.583942308804</v>
      </c>
      <c r="J60" s="3">
        <v>44866.583942308804</v>
      </c>
      <c r="K60" s="3">
        <v>44866.583942308804</v>
      </c>
      <c r="L60" s="3">
        <v>44866.583942308804</v>
      </c>
      <c r="M60" s="3">
        <v>44866.583942308804</v>
      </c>
      <c r="N60" s="3">
        <v>82928.237462241916</v>
      </c>
      <c r="O60" s="3">
        <v>82928.237462241916</v>
      </c>
      <c r="P60" s="3">
        <v>82928.237462241916</v>
      </c>
      <c r="Q60" s="3">
        <v>82928.237462241916</v>
      </c>
      <c r="R60" s="3">
        <v>118281.2689531652</v>
      </c>
      <c r="S60" s="3">
        <v>148924.37107309586</v>
      </c>
      <c r="T60" s="3">
        <v>161772.86939154612</v>
      </c>
      <c r="U60" s="3">
        <v>161772.86939154612</v>
      </c>
      <c r="V60" s="3">
        <v>161772.86939154612</v>
      </c>
      <c r="W60" s="3">
        <v>161772.86939154612</v>
      </c>
      <c r="X60" s="3">
        <v>161772.86939154612</v>
      </c>
      <c r="Y60" s="3">
        <v>198549.18762000001</v>
      </c>
      <c r="Z60" s="3">
        <v>198549.18762000001</v>
      </c>
      <c r="AA60" s="3">
        <v>198549.18762000001</v>
      </c>
      <c r="AB60" s="3">
        <v>198549.18762000001</v>
      </c>
    </row>
    <row r="61" spans="3:28" x14ac:dyDescent="0.25">
      <c r="D61" t="s">
        <v>13</v>
      </c>
      <c r="E61" t="s">
        <v>9</v>
      </c>
      <c r="F61" s="3"/>
      <c r="G61" s="3"/>
      <c r="H61" s="3"/>
      <c r="I61" s="3">
        <f>I60</f>
        <v>44866.583942308804</v>
      </c>
      <c r="J61" s="3">
        <f t="shared" ref="J61" si="99">J60</f>
        <v>44866.583942308804</v>
      </c>
      <c r="K61" s="3">
        <f t="shared" ref="K61" si="100">K60</f>
        <v>44866.583942308804</v>
      </c>
      <c r="L61" s="3">
        <f t="shared" ref="L61" si="101">L60</f>
        <v>44866.583942308804</v>
      </c>
      <c r="M61" s="3">
        <f t="shared" ref="M61" si="102">M60</f>
        <v>44866.583942308804</v>
      </c>
      <c r="N61" s="3">
        <f t="shared" ref="N61" si="103">N60</f>
        <v>82928.237462241916</v>
      </c>
      <c r="O61" s="3">
        <f t="shared" ref="O61" si="104">O60</f>
        <v>82928.237462241916</v>
      </c>
      <c r="P61" s="3">
        <f t="shared" ref="P61" si="105">P60</f>
        <v>82928.237462241916</v>
      </c>
      <c r="Q61" s="3">
        <f t="shared" ref="Q61" si="106">Q60</f>
        <v>82928.237462241916</v>
      </c>
      <c r="R61" s="3">
        <f t="shared" ref="R61" si="107">R60</f>
        <v>118281.2689531652</v>
      </c>
      <c r="S61" s="3">
        <f t="shared" ref="S61" si="108">S60</f>
        <v>148924.37107309586</v>
      </c>
      <c r="T61" s="3">
        <f t="shared" ref="T61" si="109">T60</f>
        <v>161772.86939154612</v>
      </c>
      <c r="U61" s="3">
        <f t="shared" ref="U61" si="110">U60</f>
        <v>161772.86939154612</v>
      </c>
      <c r="V61" s="3">
        <f t="shared" ref="V61" si="111">V60</f>
        <v>161772.86939154612</v>
      </c>
      <c r="W61" s="3">
        <f t="shared" ref="W61" si="112">W60</f>
        <v>161772.86939154612</v>
      </c>
      <c r="X61" s="3">
        <f t="shared" ref="X61" si="113">X60</f>
        <v>161772.86939154612</v>
      </c>
      <c r="Y61" s="3">
        <f t="shared" ref="Y61" si="114">Y60</f>
        <v>198549.18762000001</v>
      </c>
      <c r="Z61" s="3">
        <f t="shared" ref="Z61" si="115">Z60</f>
        <v>198549.18762000001</v>
      </c>
      <c r="AA61" s="3">
        <f t="shared" ref="AA61" si="116">AA60</f>
        <v>198549.18762000001</v>
      </c>
      <c r="AB61" s="3">
        <f t="shared" ref="AB61" si="117">AB60</f>
        <v>198549.18762000001</v>
      </c>
    </row>
    <row r="62" spans="3:28" x14ac:dyDescent="0.25">
      <c r="C62" t="s">
        <v>22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3:28" x14ac:dyDescent="0.25">
      <c r="D63" t="s">
        <v>13</v>
      </c>
      <c r="E63" t="s">
        <v>7</v>
      </c>
      <c r="F63" s="3"/>
      <c r="G63" s="3"/>
      <c r="H63" s="3"/>
      <c r="I63" s="3">
        <f>I64</f>
        <v>314632.1334759118</v>
      </c>
      <c r="J63" s="3">
        <f t="shared" ref="J63" si="118">J64</f>
        <v>314632.1334759118</v>
      </c>
      <c r="K63" s="3">
        <f t="shared" ref="K63" si="119">K64</f>
        <v>314632.1334759118</v>
      </c>
      <c r="L63" s="3">
        <f t="shared" ref="L63" si="120">L64</f>
        <v>314632.1334759118</v>
      </c>
      <c r="M63" s="3">
        <f t="shared" ref="M63" si="121">M64</f>
        <v>314632.1334759118</v>
      </c>
      <c r="N63" s="3">
        <f t="shared" ref="N63" si="122">N64</f>
        <v>581543.90161934705</v>
      </c>
      <c r="O63" s="3">
        <f t="shared" ref="O63" si="123">O64</f>
        <v>581543.90161934705</v>
      </c>
      <c r="P63" s="3">
        <f t="shared" ref="P63" si="124">P64</f>
        <v>581543.90161934705</v>
      </c>
      <c r="Q63" s="3">
        <f t="shared" ref="Q63" si="125">Q64</f>
        <v>581543.90161934705</v>
      </c>
      <c r="R63" s="3">
        <f t="shared" ref="R63" si="126">R64</f>
        <v>829461.14303743525</v>
      </c>
      <c r="S63" s="3">
        <f t="shared" ref="S63" si="127">S64</f>
        <v>919562.73051496071</v>
      </c>
      <c r="T63" s="3">
        <f t="shared" ref="T63" si="128">T64</f>
        <v>1134451.0449164135</v>
      </c>
      <c r="U63" s="3">
        <f t="shared" ref="U63" si="129">U64</f>
        <v>1134451.0449164135</v>
      </c>
      <c r="V63" s="3">
        <f t="shared" ref="V63" si="130">V64</f>
        <v>1134451.0449164135</v>
      </c>
      <c r="W63" s="3">
        <f t="shared" ref="W63" si="131">W64</f>
        <v>1134451.0449164135</v>
      </c>
      <c r="X63" s="3">
        <f t="shared" ref="X63" si="132">X64</f>
        <v>1134451.0449164135</v>
      </c>
      <c r="Y63" s="3">
        <f t="shared" ref="Y63" si="133">Y64</f>
        <v>1392349.2499700002</v>
      </c>
      <c r="Z63" s="3">
        <f t="shared" ref="Z63" si="134">Z64</f>
        <v>1392349.2499700002</v>
      </c>
      <c r="AA63" s="3">
        <f t="shared" ref="AA63" si="135">AA64</f>
        <v>1392349.2499700002</v>
      </c>
      <c r="AB63" s="3">
        <f t="shared" ref="AB63" si="136">AB64</f>
        <v>1392349.2499700002</v>
      </c>
    </row>
    <row r="64" spans="3:28" x14ac:dyDescent="0.25">
      <c r="D64" t="s">
        <v>13</v>
      </c>
      <c r="E64" t="s">
        <v>8</v>
      </c>
      <c r="F64" s="3"/>
      <c r="G64" s="3"/>
      <c r="H64" s="3"/>
      <c r="I64" s="3">
        <v>314632.1334759118</v>
      </c>
      <c r="J64" s="3">
        <v>314632.1334759118</v>
      </c>
      <c r="K64" s="3">
        <v>314632.1334759118</v>
      </c>
      <c r="L64" s="3">
        <v>314632.1334759118</v>
      </c>
      <c r="M64" s="3">
        <v>314632.1334759118</v>
      </c>
      <c r="N64" s="3">
        <v>581543.90161934705</v>
      </c>
      <c r="O64" s="3">
        <v>581543.90161934705</v>
      </c>
      <c r="P64" s="3">
        <v>581543.90161934705</v>
      </c>
      <c r="Q64" s="3">
        <v>581543.90161934705</v>
      </c>
      <c r="R64" s="3">
        <v>829461.14303743525</v>
      </c>
      <c r="S64" s="3">
        <v>919562.73051496071</v>
      </c>
      <c r="T64" s="3">
        <v>1134451.0449164135</v>
      </c>
      <c r="U64" s="3">
        <v>1134451.0449164135</v>
      </c>
      <c r="V64" s="3">
        <v>1134451.0449164135</v>
      </c>
      <c r="W64" s="3">
        <v>1134451.0449164135</v>
      </c>
      <c r="X64" s="3">
        <v>1134451.0449164135</v>
      </c>
      <c r="Y64" s="3">
        <v>1392349.2499700002</v>
      </c>
      <c r="Z64" s="3">
        <v>1392349.2499700002</v>
      </c>
      <c r="AA64" s="3">
        <v>1392349.2499700002</v>
      </c>
      <c r="AB64" s="3">
        <v>1392349.2499700002</v>
      </c>
    </row>
    <row r="65" spans="4:28" x14ac:dyDescent="0.25">
      <c r="D65" t="s">
        <v>13</v>
      </c>
      <c r="E65" t="s">
        <v>9</v>
      </c>
      <c r="F65" s="3"/>
      <c r="G65" s="3"/>
      <c r="H65" s="3"/>
      <c r="I65" s="3">
        <f>I64</f>
        <v>314632.1334759118</v>
      </c>
      <c r="J65" s="3">
        <f t="shared" ref="J65" si="137">J64</f>
        <v>314632.1334759118</v>
      </c>
      <c r="K65" s="3">
        <f t="shared" ref="K65" si="138">K64</f>
        <v>314632.1334759118</v>
      </c>
      <c r="L65" s="3">
        <f t="shared" ref="L65" si="139">L64</f>
        <v>314632.1334759118</v>
      </c>
      <c r="M65" s="3">
        <f t="shared" ref="M65" si="140">M64</f>
        <v>314632.1334759118</v>
      </c>
      <c r="N65" s="3">
        <f t="shared" ref="N65" si="141">N64</f>
        <v>581543.90161934705</v>
      </c>
      <c r="O65" s="3">
        <f t="shared" ref="O65" si="142">O64</f>
        <v>581543.90161934705</v>
      </c>
      <c r="P65" s="3">
        <f t="shared" ref="P65" si="143">P64</f>
        <v>581543.90161934705</v>
      </c>
      <c r="Q65" s="3">
        <f t="shared" ref="Q65" si="144">Q64</f>
        <v>581543.90161934705</v>
      </c>
      <c r="R65" s="3">
        <f t="shared" ref="R65" si="145">R64</f>
        <v>829461.14303743525</v>
      </c>
      <c r="S65" s="3">
        <f t="shared" ref="S65" si="146">S64</f>
        <v>919562.73051496071</v>
      </c>
      <c r="T65" s="3">
        <f t="shared" ref="T65" si="147">T64</f>
        <v>1134451.0449164135</v>
      </c>
      <c r="U65" s="3">
        <f t="shared" ref="U65" si="148">U64</f>
        <v>1134451.0449164135</v>
      </c>
      <c r="V65" s="3">
        <f t="shared" ref="V65" si="149">V64</f>
        <v>1134451.0449164135</v>
      </c>
      <c r="W65" s="3">
        <f t="shared" ref="W65" si="150">W64</f>
        <v>1134451.0449164135</v>
      </c>
      <c r="X65" s="3">
        <f t="shared" ref="X65" si="151">X64</f>
        <v>1134451.0449164135</v>
      </c>
      <c r="Y65" s="3">
        <f t="shared" ref="Y65" si="152">Y64</f>
        <v>1392349.2499700002</v>
      </c>
      <c r="Z65" s="3">
        <f t="shared" ref="Z65" si="153">Z64</f>
        <v>1392349.2499700002</v>
      </c>
      <c r="AA65" s="3">
        <f t="shared" ref="AA65" si="154">AA64</f>
        <v>1392349.2499700002</v>
      </c>
      <c r="AB65" s="3">
        <f t="shared" ref="AB65" si="155">AB64</f>
        <v>1392349.2499700002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21</vt:i4>
      </vt:variant>
    </vt:vector>
  </HeadingPairs>
  <TitlesOfParts>
    <vt:vector size="21" baseType="lpstr">
      <vt:lpstr>Lebensdauer</vt:lpstr>
      <vt:lpstr>CO2-Mengen</vt:lpstr>
      <vt:lpstr>Energiepreise</vt:lpstr>
      <vt:lpstr>Ausländischer Transport</vt:lpstr>
      <vt:lpstr>Onshore Speicherung</vt:lpstr>
      <vt:lpstr>Inland Zug</vt:lpstr>
      <vt:lpstr>Zementwerke </vt:lpstr>
      <vt:lpstr>Zementwerke - MEA</vt:lpstr>
      <vt:lpstr>Zementwerke - CAP</vt:lpstr>
      <vt:lpstr>Zementwerke - Membran</vt:lpstr>
      <vt:lpstr>KVA</vt:lpstr>
      <vt:lpstr>Chemieanlagen</vt:lpstr>
      <vt:lpstr>Kompressoren</vt:lpstr>
      <vt:lpstr>Pipelinenetz</vt:lpstr>
      <vt:lpstr>Schiff - Annahmen</vt:lpstr>
      <vt:lpstr>Schiff - Kosten</vt:lpstr>
      <vt:lpstr>Abscheidung - Zement</vt:lpstr>
      <vt:lpstr>Abscheidung - KVA,Ch,Bio</vt:lpstr>
      <vt:lpstr>Pipeline - Annahmen</vt:lpstr>
      <vt:lpstr>Kompressoren - Annahmen</vt:lpstr>
      <vt:lpstr>Zug -Annahmen</vt:lpstr>
    </vt:vector>
  </TitlesOfParts>
  <Company>Deutsche Energie Agentur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Flöer, Leon</dc:creator>
  <cp:lastModifiedBy>Martin Eichler</cp:lastModifiedBy>
  <dcterms:created xsi:type="dcterms:W3CDTF">2023-01-01T14:06:33Z</dcterms:created>
  <dcterms:modified xsi:type="dcterms:W3CDTF">2023-06-14T08:03:42Z</dcterms:modified>
</cp:coreProperties>
</file>